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olog\OneDrive\Desktop\2019 Delta Omega AKA\Monthly Reports\"/>
    </mc:Choice>
  </mc:AlternateContent>
  <xr:revisionPtr revIDLastSave="5" documentId="114_{7A552B7E-9F88-47C4-9BB2-588FEED0280A}" xr6:coauthVersionLast="44" xr6:coauthVersionMax="44" xr10:uidLastSave="{065D8FBD-0B3D-4BC8-BA64-1A2465F45B08}"/>
  <bookViews>
    <workbookView xWindow="-120" yWindow="-120" windowWidth="24240" windowHeight="13140" xr2:uid="{00000000-000D-0000-FFFF-FFFF00000000}"/>
  </bookViews>
  <sheets>
    <sheet name="Jun" sheetId="12" r:id="rId1"/>
    <sheet name="Jun Recon" sheetId="16" r:id="rId2"/>
    <sheet name="A Analysis" sheetId="17" r:id="rId3"/>
    <sheet name="Budget to Actual " sheetId="20" r:id="rId4"/>
    <sheet name="Archives Day" sheetId="22" r:id="rId5"/>
  </sheets>
  <externalReferences>
    <externalReference r:id="rId6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03" i="20" l="1"/>
  <c r="G90" i="20"/>
  <c r="G89" i="20"/>
  <c r="H89" i="20" s="1"/>
  <c r="H88" i="20"/>
  <c r="F88" i="20"/>
  <c r="F91" i="20" s="1"/>
  <c r="G87" i="20"/>
  <c r="H87" i="20" s="1"/>
  <c r="H86" i="20"/>
  <c r="H85" i="20"/>
  <c r="H84" i="20"/>
  <c r="H83" i="20"/>
  <c r="H82" i="20"/>
  <c r="G81" i="20"/>
  <c r="H81" i="20" s="1"/>
  <c r="H80" i="20"/>
  <c r="G80" i="20"/>
  <c r="F77" i="20"/>
  <c r="H76" i="20"/>
  <c r="G76" i="20"/>
  <c r="H75" i="20"/>
  <c r="H74" i="20"/>
  <c r="G74" i="20"/>
  <c r="H73" i="20"/>
  <c r="H72" i="20"/>
  <c r="H71" i="20"/>
  <c r="H70" i="20"/>
  <c r="H69" i="20"/>
  <c r="H68" i="20"/>
  <c r="H67" i="20"/>
  <c r="H66" i="20"/>
  <c r="H65" i="20"/>
  <c r="H64" i="20"/>
  <c r="G63" i="20"/>
  <c r="H63" i="20" s="1"/>
  <c r="H62" i="20"/>
  <c r="H61" i="20"/>
  <c r="H60" i="20"/>
  <c r="H77" i="20" s="1"/>
  <c r="H59" i="20"/>
  <c r="F56" i="20"/>
  <c r="H55" i="20"/>
  <c r="G55" i="20"/>
  <c r="G54" i="20"/>
  <c r="H54" i="20" s="1"/>
  <c r="H53" i="20"/>
  <c r="G52" i="20"/>
  <c r="H52" i="20" s="1"/>
  <c r="H51" i="20"/>
  <c r="H50" i="20"/>
  <c r="G50" i="20"/>
  <c r="H46" i="20"/>
  <c r="H45" i="20"/>
  <c r="H44" i="20"/>
  <c r="H43" i="20"/>
  <c r="G43" i="20"/>
  <c r="G42" i="20"/>
  <c r="H42" i="20" s="1"/>
  <c r="G41" i="20"/>
  <c r="H41" i="20" s="1"/>
  <c r="G40" i="20"/>
  <c r="G47" i="20" s="1"/>
  <c r="F40" i="20"/>
  <c r="H40" i="20" s="1"/>
  <c r="H39" i="20"/>
  <c r="G38" i="20"/>
  <c r="H38" i="20" s="1"/>
  <c r="H37" i="20"/>
  <c r="H36" i="20"/>
  <c r="H35" i="20"/>
  <c r="H47" i="20" s="1"/>
  <c r="G30" i="20"/>
  <c r="F30" i="20"/>
  <c r="G29" i="20"/>
  <c r="F29" i="20"/>
  <c r="G28" i="20"/>
  <c r="F28" i="20"/>
  <c r="E27" i="20"/>
  <c r="F27" i="20" s="1"/>
  <c r="E26" i="20"/>
  <c r="F26" i="20" s="1"/>
  <c r="F32" i="20" s="1"/>
  <c r="F25" i="20"/>
  <c r="G24" i="20"/>
  <c r="F24" i="20"/>
  <c r="G23" i="20"/>
  <c r="F23" i="20"/>
  <c r="G22" i="20"/>
  <c r="G32" i="20" s="1"/>
  <c r="F22" i="20"/>
  <c r="H21" i="20"/>
  <c r="F15" i="20"/>
  <c r="D11" i="20"/>
  <c r="C11" i="20"/>
  <c r="E10" i="20"/>
  <c r="F10" i="20" s="1"/>
  <c r="F9" i="20"/>
  <c r="E9" i="20"/>
  <c r="F8" i="20"/>
  <c r="G7" i="20"/>
  <c r="F7" i="20"/>
  <c r="G6" i="20"/>
  <c r="F6" i="20"/>
  <c r="G5" i="20"/>
  <c r="F5" i="20"/>
  <c r="G4" i="20"/>
  <c r="H4" i="20" s="1"/>
  <c r="F4" i="20"/>
  <c r="F11" i="20" s="1"/>
  <c r="F17" i="20" s="1"/>
  <c r="H91" i="20" l="1"/>
  <c r="G56" i="20"/>
  <c r="H56" i="20" s="1"/>
  <c r="G77" i="20"/>
  <c r="G11" i="20"/>
  <c r="F47" i="20"/>
  <c r="F94" i="20" s="1"/>
  <c r="G91" i="20"/>
  <c r="G94" i="20" s="1"/>
  <c r="F28" i="22"/>
  <c r="F26" i="22"/>
  <c r="F16" i="22"/>
  <c r="F17" i="22" s="1"/>
  <c r="H94" i="20" l="1"/>
  <c r="F29" i="17"/>
  <c r="F16" i="17"/>
  <c r="F18" i="17" s="1"/>
  <c r="F51" i="12"/>
  <c r="F53" i="12" s="1"/>
  <c r="F36" i="12"/>
  <c r="F38" i="12" s="1"/>
  <c r="F18" i="12"/>
  <c r="F17" i="12"/>
  <c r="E20" i="16" l="1"/>
  <c r="E33" i="16" l="1"/>
  <c r="E8" i="16" l="1"/>
  <c r="E22" i="16" l="1"/>
  <c r="E24" i="16" s="1"/>
  <c r="E28" i="16" s="1"/>
  <c r="E35" i="16" s="1"/>
</calcChain>
</file>

<file path=xl/sharedStrings.xml><?xml version="1.0" encoding="utf-8"?>
<sst xmlns="http://schemas.openxmlformats.org/spreadsheetml/2006/main" count="439" uniqueCount="201">
  <si>
    <t>Delta Omega Chapter</t>
  </si>
  <si>
    <t xml:space="preserve"> </t>
  </si>
  <si>
    <t>Date</t>
  </si>
  <si>
    <t>Type</t>
  </si>
  <si>
    <t>Funding Source</t>
  </si>
  <si>
    <t>Amount</t>
  </si>
  <si>
    <t>EXPENDITURES</t>
  </si>
  <si>
    <t>INCOME/REVENUE</t>
  </si>
  <si>
    <t>Total outstanding checks</t>
  </si>
  <si>
    <t>Status</t>
  </si>
  <si>
    <t>Tamiouchos</t>
  </si>
  <si>
    <t>Deposit</t>
  </si>
  <si>
    <t>BALANCE FORWARD + INCOME</t>
  </si>
  <si>
    <t>Description</t>
  </si>
  <si>
    <t>Status**</t>
  </si>
  <si>
    <t xml:space="preserve">** c = cleared; v=voided; adj=adjustment </t>
  </si>
  <si>
    <t>Payee</t>
  </si>
  <si>
    <t xml:space="preserve">Balance per Bank </t>
  </si>
  <si>
    <t xml:space="preserve">Subtotal </t>
  </si>
  <si>
    <t>Less:  Outstanding Checks</t>
  </si>
  <si>
    <t xml:space="preserve">Adjusted Balance </t>
  </si>
  <si>
    <t xml:space="preserve">Balance per Book </t>
  </si>
  <si>
    <t xml:space="preserve">Add: Interest Income from Bank </t>
  </si>
  <si>
    <t>Deposit Understated</t>
  </si>
  <si>
    <t xml:space="preserve">       Subtotal</t>
  </si>
  <si>
    <t>Less:</t>
  </si>
  <si>
    <t>NSF check</t>
  </si>
  <si>
    <t>Bank service fee</t>
  </si>
  <si>
    <t>Adjusted Book Balance</t>
  </si>
  <si>
    <t>Add: Deposit in Transit</t>
  </si>
  <si>
    <t xml:space="preserve">Beginning Balance </t>
  </si>
  <si>
    <t>Add: Deposits</t>
  </si>
  <si>
    <t xml:space="preserve">Funds Available </t>
  </si>
  <si>
    <t>Less:  Withdrawals</t>
  </si>
  <si>
    <t xml:space="preserve">   </t>
  </si>
  <si>
    <t xml:space="preserve">Total Deposits </t>
  </si>
  <si>
    <t xml:space="preserve">            Total Disbursements  </t>
  </si>
  <si>
    <t xml:space="preserve">               Total Deposits</t>
  </si>
  <si>
    <t>Chargeback Fee</t>
  </si>
  <si>
    <t>Check Order</t>
  </si>
  <si>
    <t xml:space="preserve">  </t>
  </si>
  <si>
    <t>Property of Delta Omega Chapter, Petersburg VA. DO NOT COPY or TRANSMIT without written permission</t>
  </si>
  <si>
    <t xml:space="preserve"> Service Fees</t>
  </si>
  <si>
    <t>Sub Amount</t>
  </si>
  <si>
    <t>Soror Irene F. Logan, CCFO</t>
  </si>
  <si>
    <t>Outstanding</t>
  </si>
  <si>
    <t>c</t>
  </si>
  <si>
    <t>Soror Irene F. Logan, CFO</t>
  </si>
  <si>
    <t>Alpha Kappa Alpha Sorority, Incorporated®</t>
  </si>
  <si>
    <t>Financial Report - Operations  (Bank of America)</t>
  </si>
  <si>
    <t>Ending Statement of Account Balance</t>
  </si>
  <si>
    <t>Check #</t>
  </si>
  <si>
    <t>MIP Refund</t>
  </si>
  <si>
    <t>Nieta Scott Dunmore</t>
  </si>
  <si>
    <t>Francesca Spencer</t>
  </si>
  <si>
    <t>Ahkinyala Abdullah</t>
  </si>
  <si>
    <t>Dana Griffin Graves</t>
  </si>
  <si>
    <t>Jimmette Jones</t>
  </si>
  <si>
    <t>Shaqona Payne</t>
  </si>
  <si>
    <t>Account Analysis - Operations (Bank of America)</t>
  </si>
  <si>
    <t xml:space="preserve">Financial Reports Reconciliation (Bank of America)   </t>
  </si>
  <si>
    <t>Paypal</t>
  </si>
  <si>
    <t>Schernique Fraiser</t>
  </si>
  <si>
    <t>Ashley Roberts</t>
  </si>
  <si>
    <t>Number of Members</t>
  </si>
  <si>
    <t>Actual Members</t>
  </si>
  <si>
    <t>Rate</t>
  </si>
  <si>
    <t>Budget Amount</t>
  </si>
  <si>
    <t xml:space="preserve">Actual </t>
  </si>
  <si>
    <t>Remaining</t>
  </si>
  <si>
    <t xml:space="preserve">Rev </t>
  </si>
  <si>
    <t>REVENUES</t>
  </si>
  <si>
    <t>Account #</t>
  </si>
  <si>
    <t>Dues</t>
  </si>
  <si>
    <t>Members' Dues</t>
  </si>
  <si>
    <t>Member Dues - Life</t>
  </si>
  <si>
    <t>Reactivations</t>
  </si>
  <si>
    <t>Transfers</t>
  </si>
  <si>
    <t>COIP</t>
  </si>
  <si>
    <t>Late fees - current</t>
  </si>
  <si>
    <t>Late fees - transfers</t>
  </si>
  <si>
    <t xml:space="preserve">     Total</t>
  </si>
  <si>
    <t>Other</t>
  </si>
  <si>
    <t>Carryover from 2018</t>
  </si>
  <si>
    <t xml:space="preserve">     Total Income</t>
  </si>
  <si>
    <t>Corporate Office</t>
  </si>
  <si>
    <t>Chapter tax</t>
  </si>
  <si>
    <t>$</t>
  </si>
  <si>
    <t>Per Capita Tax + EAF (Returning)</t>
  </si>
  <si>
    <t>Per Capita Tax + EAF  (Transfers)</t>
  </si>
  <si>
    <t>EAF Life  Member Contributions</t>
  </si>
  <si>
    <t xml:space="preserve">Ivy Community Foundation </t>
  </si>
  <si>
    <t>Constitution &amp; Bylaws</t>
  </si>
  <si>
    <t xml:space="preserve"> Federal &amp; State Taxes</t>
  </si>
  <si>
    <t xml:space="preserve">     Corporate Total</t>
  </si>
  <si>
    <t>Conferences</t>
  </si>
  <si>
    <t>Joint Founders Day Registration (Basileus)</t>
  </si>
  <si>
    <t>Cluster (Basileus)</t>
  </si>
  <si>
    <t>Regional (Basileus)</t>
  </si>
  <si>
    <t xml:space="preserve">Regional (Delegates)  </t>
  </si>
  <si>
    <r>
      <t>Regional Awards (</t>
    </r>
    <r>
      <rPr>
        <sz val="11"/>
        <color rgb="FF000000"/>
        <rFont val="Calibri"/>
        <family val="2"/>
      </rPr>
      <t>Inc. Janice Mack, Award fees</t>
    </r>
    <r>
      <rPr>
        <sz val="12"/>
        <color indexed="8"/>
        <rFont val="Calibri"/>
        <family val="2"/>
      </rPr>
      <t xml:space="preserve"> )</t>
    </r>
  </si>
  <si>
    <t>Regional Ads</t>
  </si>
  <si>
    <t>Leadership (Basileus) Nashville, TN</t>
  </si>
  <si>
    <t>1st Anti-Basileus</t>
  </si>
  <si>
    <t>Chapter Retreat</t>
  </si>
  <si>
    <t xml:space="preserve">     Conference Total</t>
  </si>
  <si>
    <t>Operating Expenditure</t>
  </si>
  <si>
    <t>Basileus</t>
  </si>
  <si>
    <t>Grammateus</t>
  </si>
  <si>
    <t>Financial Audit</t>
  </si>
  <si>
    <t>Pecunious Grammateus</t>
  </si>
  <si>
    <t>Ivy Leaf Reporter</t>
  </si>
  <si>
    <t>Committee Expenditures</t>
  </si>
  <si>
    <t>Chapter Directory*</t>
  </si>
  <si>
    <t>Standards</t>
  </si>
  <si>
    <t>Public Relations (Local Media)</t>
  </si>
  <si>
    <t>Membership (Reactivation, Reclamation, Retention)</t>
  </si>
  <si>
    <t>Meeting Repast</t>
  </si>
  <si>
    <t>Nominating</t>
  </si>
  <si>
    <t>Technology/Social Media</t>
  </si>
  <si>
    <t xml:space="preserve">  Technology-Website</t>
  </si>
  <si>
    <t xml:space="preserve">  Technology - Telephone Service</t>
  </si>
  <si>
    <t xml:space="preserve">  Technology - iattend software</t>
  </si>
  <si>
    <t xml:space="preserve">  Technology - Quicken Online</t>
  </si>
  <si>
    <t>Social Committee (Cookout)</t>
  </si>
  <si>
    <t>Protocol</t>
  </si>
  <si>
    <t>Sisterly Relations</t>
  </si>
  <si>
    <t>Connections</t>
  </si>
  <si>
    <t>Courtesies (cards, gifts, VSG visits)</t>
  </si>
  <si>
    <t>Chapter By-Laws Printing</t>
  </si>
  <si>
    <t>Welfare(Flowers, IBW)</t>
  </si>
  <si>
    <t>Miscellaneous</t>
  </si>
  <si>
    <t>PO Box</t>
  </si>
  <si>
    <t xml:space="preserve">Storage Rental </t>
  </si>
  <si>
    <t>Meeting Facillity (St Stephens)</t>
  </si>
  <si>
    <t>Storage Insurance</t>
  </si>
  <si>
    <t>Insurance Liability (Nationwide)</t>
  </si>
  <si>
    <t xml:space="preserve">Insurance Surety Bond -CNA </t>
  </si>
  <si>
    <t>Pan Hellenic Dues</t>
  </si>
  <si>
    <t>Silver Star Medallions</t>
  </si>
  <si>
    <t>Alpha Epsilon Gifts</t>
  </si>
  <si>
    <t xml:space="preserve">Contingency </t>
  </si>
  <si>
    <t xml:space="preserve">MIP </t>
  </si>
  <si>
    <t xml:space="preserve">    Total</t>
  </si>
  <si>
    <t xml:space="preserve">    Total Expenditures</t>
  </si>
  <si>
    <t>Contingency:</t>
  </si>
  <si>
    <t xml:space="preserve">Add 10,000 from Member Dues </t>
  </si>
  <si>
    <t>Sales</t>
  </si>
  <si>
    <t>Sisters in the City +Coord.</t>
  </si>
  <si>
    <t>Chapter Name Tags</t>
  </si>
  <si>
    <t>Blazers</t>
  </si>
  <si>
    <t>Chapter Rings</t>
  </si>
  <si>
    <t>Upsilon Omega Chapter  F-D</t>
  </si>
  <si>
    <t>Balance Brought Forward</t>
  </si>
  <si>
    <t>REPORT DATE:  July 1, 2019</t>
  </si>
  <si>
    <t>TOTAL EXPENDITURES 6/30/2019</t>
  </si>
  <si>
    <t>CHECKBOOK BALANCE AS OF 6/30/2019</t>
  </si>
  <si>
    <t>Bank Statement Balance 7/1/2019</t>
  </si>
  <si>
    <t>Reconciled Bank Statement  Balance as of 6/30/2019</t>
  </si>
  <si>
    <t>For the Period Jun 1 - 30,  2019</t>
  </si>
  <si>
    <t>Outstanding as of July 1, 2019</t>
  </si>
  <si>
    <t>June Repast</t>
  </si>
  <si>
    <r>
      <t>ABX Property Group</t>
    </r>
    <r>
      <rPr>
        <sz val="8"/>
        <color theme="1"/>
        <rFont val="Arial"/>
        <family val="2"/>
      </rPr>
      <t xml:space="preserve"> LLC</t>
    </r>
  </si>
  <si>
    <t>DST Fashion Show</t>
  </si>
  <si>
    <t>Nicole Leggett</t>
  </si>
  <si>
    <t>Regina Mason</t>
  </si>
  <si>
    <t>Tovia Knight</t>
  </si>
  <si>
    <t>Void</t>
  </si>
  <si>
    <t>Ashley Clark</t>
  </si>
  <si>
    <t>Pamela Johnson</t>
  </si>
  <si>
    <t>Regional Awards</t>
  </si>
  <si>
    <t xml:space="preserve"> William Porter</t>
  </si>
  <si>
    <t xml:space="preserve">Chapter Photo  </t>
  </si>
  <si>
    <t>AAAA Self Storage</t>
  </si>
  <si>
    <t>Archieves Day</t>
  </si>
  <si>
    <t>Office Supplies</t>
  </si>
  <si>
    <t>v</t>
  </si>
  <si>
    <t>Ck Card</t>
  </si>
  <si>
    <t>Sam's Club</t>
  </si>
  <si>
    <t>Flowers Reimbursed by RD</t>
  </si>
  <si>
    <t>Rental Units 1108/1102</t>
  </si>
  <si>
    <t>RD Reim (50.42)/Cookout</t>
  </si>
  <si>
    <t>Archives Day</t>
  </si>
  <si>
    <t xml:space="preserve">TOTAL EXPENDITURES </t>
  </si>
  <si>
    <t>TOTAL EXPENDITURES</t>
  </si>
  <si>
    <t>Flowers purchased for RD</t>
  </si>
  <si>
    <t>RD Reim For Flowers</t>
  </si>
  <si>
    <t>Anita Wynn</t>
  </si>
  <si>
    <t>Unbudget Funds</t>
  </si>
  <si>
    <t>Archives Day-Courtesies</t>
  </si>
  <si>
    <t xml:space="preserve"> Archived Jun 24,  2019</t>
  </si>
  <si>
    <t>June</t>
  </si>
  <si>
    <t>Cluster (Graduate Advisor)*</t>
  </si>
  <si>
    <t>Regional (Graduate Advisor)*</t>
  </si>
  <si>
    <t>Graduate Advisor*</t>
  </si>
  <si>
    <t>Add 300 from Dues</t>
  </si>
  <si>
    <t>10,000 added from Dues</t>
  </si>
  <si>
    <t xml:space="preserve">*FROM Contingency LIN 72 690.00 </t>
  </si>
  <si>
    <t xml:space="preserve">LIN 61 Welfare add 300 from Member Dues </t>
  </si>
  <si>
    <t xml:space="preserve">LIN 72.2 from Contingencies 2000.00  </t>
  </si>
  <si>
    <t xml:space="preserve">Flowers Reim by RD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</si>
</sst>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* #,##0_);_(* \(#,##0\);_(* &quot;-&quot;??_);_(@_)"/>
    <numFmt numFmtId="166" formatCode="_(&quot;$&quot;* #,##0_);_(&quot;$&quot;* \(#,##0\);_(&quot;$&quot;* &quot;-&quot;??_);_(@_)"/>
  </numFmts>
  <fonts count="5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8"/>
      <color rgb="FF000000"/>
      <name val="Tahoma"/>
      <family val="2"/>
    </font>
    <font>
      <sz val="8"/>
      <name val="Tahoma"/>
      <family val="2"/>
    </font>
    <font>
      <sz val="11"/>
      <color theme="1"/>
      <name val="Arial"/>
      <family val="2"/>
    </font>
    <font>
      <b/>
      <sz val="14"/>
      <name val="Times New Roman"/>
      <family val="1"/>
    </font>
    <font>
      <b/>
      <sz val="11"/>
      <color indexed="10"/>
      <name val="Times New Roman"/>
      <family val="1"/>
    </font>
    <font>
      <u/>
      <sz val="11"/>
      <name val="Times New Roman"/>
      <family val="1"/>
    </font>
    <font>
      <sz val="11"/>
      <color theme="1"/>
      <name val="Times New Roman"/>
      <family val="1"/>
    </font>
    <font>
      <sz val="11"/>
      <color indexed="10"/>
      <name val="Times New Roman"/>
      <family val="1"/>
    </font>
    <font>
      <sz val="11"/>
      <name val="Times New Roman"/>
      <family val="1"/>
    </font>
    <font>
      <sz val="10"/>
      <color theme="1"/>
      <name val="Times New Roman"/>
      <family val="1"/>
    </font>
    <font>
      <b/>
      <sz val="14"/>
      <name val="Times New Roman"/>
      <family val="1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u/>
      <sz val="11"/>
      <name val="Times New Roman"/>
      <family val="1"/>
    </font>
    <font>
      <sz val="11"/>
      <color theme="1"/>
      <name val="Times New Roman"/>
      <family val="1"/>
    </font>
    <font>
      <sz val="11"/>
      <color indexed="10"/>
      <name val="Times New Roman"/>
      <family val="1"/>
    </font>
    <font>
      <sz val="11"/>
      <name val="Times New Roman"/>
      <family val="1"/>
    </font>
    <font>
      <sz val="10"/>
      <color theme="1"/>
      <name val="Times New Roman"/>
      <family val="1"/>
    </font>
    <font>
      <b/>
      <u/>
      <sz val="11"/>
      <color theme="1"/>
      <name val="Times New Roman"/>
      <family val="1"/>
    </font>
    <font>
      <u/>
      <sz val="11"/>
      <color theme="1"/>
      <name val="Times New Roman"/>
      <family val="1"/>
    </font>
    <font>
      <b/>
      <sz val="14"/>
      <name val="Times New Roman"/>
      <family val="1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u/>
      <sz val="1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0"/>
      <color theme="1"/>
      <name val="Arial"/>
      <family val="2"/>
    </font>
    <font>
      <b/>
      <u/>
      <sz val="11"/>
      <color theme="1"/>
      <name val="Arial"/>
      <family val="2"/>
    </font>
    <font>
      <b/>
      <u/>
      <sz val="10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1"/>
      <name val="Arial"/>
      <family val="2"/>
    </font>
    <font>
      <sz val="12.1"/>
      <color rgb="FF333333"/>
      <name val="Verdana!important"/>
    </font>
    <font>
      <sz val="11"/>
      <color rgb="FF333333"/>
      <name val="Arial"/>
      <family val="2"/>
    </font>
    <font>
      <u val="singleAccounting"/>
      <sz val="12"/>
      <color rgb="FF333333"/>
      <name val="Verdana!important"/>
    </font>
    <font>
      <u val="singleAccounting"/>
      <sz val="11"/>
      <color theme="1"/>
      <name val="Arial"/>
      <family val="2"/>
    </font>
    <font>
      <sz val="8"/>
      <color theme="1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u/>
      <sz val="12"/>
      <color indexed="8"/>
      <name val="Calibri"/>
      <family val="2"/>
    </font>
    <font>
      <b/>
      <i/>
      <u/>
      <sz val="12"/>
      <color indexed="8"/>
      <name val="Calibri"/>
      <family val="2"/>
    </font>
    <font>
      <u val="singleAccounting"/>
      <sz val="12"/>
      <color indexed="8"/>
      <name val="Calibri"/>
      <family val="2"/>
    </font>
    <font>
      <u/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rgb="FF000000"/>
      <name val="Calibri"/>
      <family val="2"/>
    </font>
    <font>
      <b/>
      <i/>
      <u/>
      <sz val="12"/>
      <name val="Calibri"/>
      <family val="2"/>
    </font>
    <font>
      <sz val="12"/>
      <name val="Calibri"/>
      <family val="2"/>
    </font>
    <font>
      <b/>
      <sz val="12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3" fillId="0" borderId="1" applyNumberFormat="0" applyFill="0">
      <alignment horizontal="centerContinuous" vertical="top"/>
    </xf>
    <xf numFmtId="37" fontId="4" fillId="2" borderId="2" applyBorder="0" applyProtection="0">
      <alignment vertical="center"/>
    </xf>
    <xf numFmtId="4" fontId="4" fillId="2" borderId="5" applyBorder="0">
      <alignment horizontal="left" vertical="center" indent="2"/>
    </xf>
    <xf numFmtId="43" fontId="1" fillId="0" borderId="0" applyFont="0" applyFill="0" applyBorder="0" applyAlignment="0" applyProtection="0"/>
  </cellStyleXfs>
  <cellXfs count="194">
    <xf numFmtId="0" fontId="0" fillId="0" borderId="0" xfId="0"/>
    <xf numFmtId="0" fontId="5" fillId="0" borderId="0" xfId="0" applyFont="1"/>
    <xf numFmtId="44" fontId="2" fillId="0" borderId="0" xfId="0" applyNumberFormat="1" applyFont="1"/>
    <xf numFmtId="14" fontId="5" fillId="0" borderId="0" xfId="0" applyNumberFormat="1" applyFont="1" applyAlignment="1">
      <alignment horizontal="left" vertical="top"/>
    </xf>
    <xf numFmtId="44" fontId="5" fillId="0" borderId="0" xfId="1" applyFont="1"/>
    <xf numFmtId="14" fontId="5" fillId="0" borderId="0" xfId="0" applyNumberFormat="1" applyFont="1" applyAlignment="1">
      <alignment horizontal="left"/>
    </xf>
    <xf numFmtId="0" fontId="5" fillId="0" borderId="0" xfId="0" applyFont="1" applyAlignment="1">
      <alignment horizontal="center" vertical="center"/>
    </xf>
    <xf numFmtId="44" fontId="5" fillId="0" borderId="0" xfId="0" applyNumberFormat="1" applyFont="1"/>
    <xf numFmtId="7" fontId="7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center"/>
    </xf>
    <xf numFmtId="44" fontId="9" fillId="0" borderId="0" xfId="1" applyFont="1"/>
    <xf numFmtId="7" fontId="8" fillId="0" borderId="0" xfId="0" applyNumberFormat="1" applyFont="1" applyAlignment="1">
      <alignment horizontal="center" vertical="center"/>
    </xf>
    <xf numFmtId="7" fontId="8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44" fontId="11" fillId="0" borderId="0" xfId="1" applyFont="1" applyAlignment="1">
      <alignment horizontal="left" vertical="center"/>
    </xf>
    <xf numFmtId="44" fontId="11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9" fillId="0" borderId="0" xfId="0" applyFont="1"/>
    <xf numFmtId="7" fontId="11" fillId="0" borderId="0" xfId="0" applyNumberFormat="1" applyFont="1" applyAlignment="1">
      <alignment horizontal="right" vertical="center"/>
    </xf>
    <xf numFmtId="0" fontId="11" fillId="0" borderId="0" xfId="0" applyFont="1" applyAlignment="1">
      <alignment vertical="center"/>
    </xf>
    <xf numFmtId="7" fontId="11" fillId="0" borderId="0" xfId="0" applyNumberFormat="1" applyFont="1" applyAlignment="1">
      <alignment vertical="center"/>
    </xf>
    <xf numFmtId="44" fontId="12" fillId="0" borderId="0" xfId="0" applyNumberFormat="1" applyFont="1" applyAlignment="1">
      <alignment horizontal="left" vertical="top"/>
    </xf>
    <xf numFmtId="14" fontId="9" fillId="0" borderId="0" xfId="0" applyNumberFormat="1" applyFont="1" applyAlignment="1">
      <alignment horizontal="left"/>
    </xf>
    <xf numFmtId="0" fontId="9" fillId="0" borderId="0" xfId="0" applyFont="1" applyAlignment="1">
      <alignment horizontal="center" vertical="center"/>
    </xf>
    <xf numFmtId="44" fontId="5" fillId="0" borderId="4" xfId="1" applyFont="1" applyBorder="1"/>
    <xf numFmtId="0" fontId="14" fillId="0" borderId="0" xfId="0" applyFont="1"/>
    <xf numFmtId="7" fontId="15" fillId="0" borderId="0" xfId="0" applyNumberFormat="1" applyFont="1" applyAlignment="1">
      <alignment horizontal="center" vertical="center"/>
    </xf>
    <xf numFmtId="7" fontId="15" fillId="0" borderId="0" xfId="0" applyNumberFormat="1" applyFont="1" applyAlignment="1">
      <alignment horizontal="left" vertical="top"/>
    </xf>
    <xf numFmtId="0" fontId="16" fillId="0" borderId="0" xfId="0" applyFont="1" applyAlignment="1">
      <alignment horizontal="left" vertical="top"/>
    </xf>
    <xf numFmtId="0" fontId="16" fillId="0" borderId="0" xfId="0" applyFont="1" applyAlignment="1">
      <alignment horizontal="center" vertical="center"/>
    </xf>
    <xf numFmtId="44" fontId="17" fillId="0" borderId="0" xfId="1" applyFont="1" applyAlignment="1">
      <alignment horizontal="left" vertical="top"/>
    </xf>
    <xf numFmtId="44" fontId="17" fillId="0" borderId="0" xfId="1" applyFont="1"/>
    <xf numFmtId="7" fontId="16" fillId="0" borderId="0" xfId="0" applyNumberFormat="1" applyFont="1" applyAlignment="1">
      <alignment horizontal="center" vertical="center"/>
    </xf>
    <xf numFmtId="7" fontId="16" fillId="0" borderId="0" xfId="0" applyNumberFormat="1" applyFont="1" applyAlignment="1">
      <alignment horizontal="right" vertical="center"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7" fillId="0" borderId="0" xfId="0" applyFont="1" applyAlignment="1">
      <alignment horizontal="left" vertical="top"/>
    </xf>
    <xf numFmtId="44" fontId="19" fillId="0" borderId="0" xfId="0" applyNumberFormat="1" applyFont="1" applyAlignment="1">
      <alignment horizontal="right" vertical="center"/>
    </xf>
    <xf numFmtId="0" fontId="16" fillId="0" borderId="0" xfId="0" applyFont="1" applyAlignment="1">
      <alignment horizontal="left" vertical="center"/>
    </xf>
    <xf numFmtId="0" fontId="17" fillId="0" borderId="0" xfId="0" applyFont="1"/>
    <xf numFmtId="7" fontId="19" fillId="0" borderId="0" xfId="0" applyNumberFormat="1" applyFont="1" applyAlignment="1">
      <alignment horizontal="right" vertical="center"/>
    </xf>
    <xf numFmtId="0" fontId="19" fillId="0" borderId="0" xfId="0" applyFont="1" applyAlignment="1">
      <alignment vertical="center"/>
    </xf>
    <xf numFmtId="7" fontId="19" fillId="0" borderId="0" xfId="0" applyNumberFormat="1" applyFont="1" applyAlignment="1">
      <alignment vertical="center"/>
    </xf>
    <xf numFmtId="44" fontId="20" fillId="0" borderId="0" xfId="0" applyNumberFormat="1" applyFont="1" applyAlignment="1">
      <alignment horizontal="left" vertical="top"/>
    </xf>
    <xf numFmtId="0" fontId="21" fillId="0" borderId="0" xfId="0" applyFont="1"/>
    <xf numFmtId="44" fontId="21" fillId="0" borderId="0" xfId="0" applyNumberFormat="1" applyFont="1" applyAlignment="1">
      <alignment horizontal="left" vertical="top"/>
    </xf>
    <xf numFmtId="14" fontId="17" fillId="0" borderId="0" xfId="0" applyNumberFormat="1" applyFont="1" applyAlignment="1">
      <alignment horizontal="left"/>
    </xf>
    <xf numFmtId="0" fontId="17" fillId="0" borderId="0" xfId="0" applyFont="1" applyAlignment="1">
      <alignment horizontal="center" vertical="center"/>
    </xf>
    <xf numFmtId="14" fontId="22" fillId="0" borderId="0" xfId="0" applyNumberFormat="1" applyFont="1" applyAlignment="1">
      <alignment horizontal="left"/>
    </xf>
    <xf numFmtId="0" fontId="20" fillId="0" borderId="0" xfId="0" applyFont="1"/>
    <xf numFmtId="0" fontId="24" fillId="0" borderId="0" xfId="0" applyFont="1"/>
    <xf numFmtId="0" fontId="27" fillId="0" borderId="0" xfId="0" applyFont="1" applyAlignment="1">
      <alignment horizontal="left" vertical="top"/>
    </xf>
    <xf numFmtId="0" fontId="27" fillId="0" borderId="0" xfId="0" applyFont="1" applyAlignment="1">
      <alignment horizontal="center" vertical="center"/>
    </xf>
    <xf numFmtId="7" fontId="27" fillId="0" borderId="0" xfId="0" applyNumberFormat="1" applyFont="1" applyAlignment="1">
      <alignment horizontal="center" vertical="center"/>
    </xf>
    <xf numFmtId="7" fontId="27" fillId="0" borderId="0" xfId="0" applyNumberFormat="1" applyFont="1" applyAlignment="1">
      <alignment horizontal="right" vertical="center"/>
    </xf>
    <xf numFmtId="44" fontId="28" fillId="0" borderId="0" xfId="0" applyNumberFormat="1" applyFont="1"/>
    <xf numFmtId="0" fontId="30" fillId="0" borderId="0" xfId="0" applyFont="1" applyAlignment="1">
      <alignment horizontal="left" vertical="top"/>
    </xf>
    <xf numFmtId="7" fontId="29" fillId="0" borderId="0" xfId="0" applyNumberFormat="1" applyFont="1" applyAlignment="1">
      <alignment horizontal="right" vertical="center"/>
    </xf>
    <xf numFmtId="0" fontId="31" fillId="0" borderId="0" xfId="0" applyFont="1"/>
    <xf numFmtId="0" fontId="30" fillId="0" borderId="0" xfId="0" applyFont="1"/>
    <xf numFmtId="0" fontId="32" fillId="0" borderId="0" xfId="0" applyFont="1"/>
    <xf numFmtId="0" fontId="28" fillId="0" borderId="0" xfId="0" applyFont="1"/>
    <xf numFmtId="0" fontId="33" fillId="0" borderId="0" xfId="0" applyFont="1"/>
    <xf numFmtId="0" fontId="33" fillId="0" borderId="0" xfId="0" applyFont="1" applyAlignment="1">
      <alignment horizontal="left" vertical="top"/>
    </xf>
    <xf numFmtId="14" fontId="33" fillId="0" borderId="0" xfId="0" applyNumberFormat="1" applyFont="1" applyAlignment="1">
      <alignment horizontal="left" vertical="top"/>
    </xf>
    <xf numFmtId="0" fontId="24" fillId="0" borderId="0" xfId="0" applyFont="1" applyAlignment="1">
      <alignment horizontal="left" vertical="top"/>
    </xf>
    <xf numFmtId="0" fontId="34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vertical="top"/>
    </xf>
    <xf numFmtId="0" fontId="2" fillId="0" borderId="0" xfId="0" applyFont="1"/>
    <xf numFmtId="44" fontId="9" fillId="0" borderId="0" xfId="1" applyFont="1" applyAlignment="1">
      <alignment horizontal="left" vertical="top"/>
    </xf>
    <xf numFmtId="44" fontId="2" fillId="0" borderId="0" xfId="0" applyNumberFormat="1" applyFont="1" applyAlignment="1">
      <alignment horizontal="left" vertical="top"/>
    </xf>
    <xf numFmtId="44" fontId="24" fillId="0" borderId="0" xfId="1" applyFont="1"/>
    <xf numFmtId="44" fontId="5" fillId="0" borderId="0" xfId="1" applyFont="1" applyAlignment="1">
      <alignment horizontal="center" vertical="center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 vertical="top"/>
    </xf>
    <xf numFmtId="0" fontId="35" fillId="2" borderId="0" xfId="3" applyNumberFormat="1" applyFont="1" applyBorder="1" applyAlignment="1">
      <alignment horizontal="left" vertical="center"/>
    </xf>
    <xf numFmtId="14" fontId="0" fillId="0" borderId="0" xfId="0" applyNumberFormat="1"/>
    <xf numFmtId="44" fontId="35" fillId="0" borderId="0" xfId="1" applyFont="1"/>
    <xf numFmtId="14" fontId="9" fillId="0" borderId="0" xfId="0" applyNumberFormat="1" applyFont="1"/>
    <xf numFmtId="7" fontId="9" fillId="0" borderId="0" xfId="0" applyNumberFormat="1" applyFont="1"/>
    <xf numFmtId="0" fontId="9" fillId="0" borderId="0" xfId="0" applyFont="1" applyAlignment="1">
      <alignment horizontal="left" vertical="top"/>
    </xf>
    <xf numFmtId="44" fontId="35" fillId="0" borderId="0" xfId="1" applyFont="1" applyAlignment="1">
      <alignment horizontal="left" vertical="center"/>
    </xf>
    <xf numFmtId="44" fontId="2" fillId="0" borderId="3" xfId="0" applyNumberFormat="1" applyFont="1" applyBorder="1"/>
    <xf numFmtId="14" fontId="2" fillId="0" borderId="0" xfId="0" applyNumberFormat="1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/>
    <xf numFmtId="0" fontId="1" fillId="0" borderId="0" xfId="0" applyFont="1" applyAlignment="1">
      <alignment horizontal="left" vertical="center"/>
    </xf>
    <xf numFmtId="44" fontId="2" fillId="0" borderId="0" xfId="0" applyNumberFormat="1" applyFont="1" applyAlignment="1">
      <alignment horizontal="left"/>
    </xf>
    <xf numFmtId="0" fontId="5" fillId="0" borderId="8" xfId="0" applyFont="1" applyBorder="1"/>
    <xf numFmtId="0" fontId="31" fillId="0" borderId="10" xfId="0" applyFont="1" applyBorder="1"/>
    <xf numFmtId="0" fontId="31" fillId="0" borderId="6" xfId="0" applyFont="1" applyBorder="1"/>
    <xf numFmtId="0" fontId="5" fillId="0" borderId="11" xfId="0" applyFont="1" applyBorder="1"/>
    <xf numFmtId="0" fontId="5" fillId="0" borderId="4" xfId="0" applyFont="1" applyBorder="1"/>
    <xf numFmtId="14" fontId="37" fillId="0" borderId="0" xfId="0" applyNumberFormat="1" applyFont="1" applyAlignment="1">
      <alignment horizontal="left" vertical="top"/>
    </xf>
    <xf numFmtId="7" fontId="26" fillId="0" borderId="0" xfId="0" applyNumberFormat="1" applyFont="1" applyAlignment="1">
      <alignment horizontal="center" vertical="top"/>
    </xf>
    <xf numFmtId="7" fontId="2" fillId="0" borderId="0" xfId="1" applyNumberFormat="1" applyFont="1"/>
    <xf numFmtId="0" fontId="2" fillId="0" borderId="7" xfId="0" applyFont="1" applyBorder="1"/>
    <xf numFmtId="7" fontId="35" fillId="0" borderId="0" xfId="0" applyNumberFormat="1" applyFont="1" applyAlignment="1">
      <alignment horizontal="right" vertical="center"/>
    </xf>
    <xf numFmtId="7" fontId="35" fillId="0" borderId="0" xfId="0" applyNumberFormat="1" applyFont="1" applyAlignment="1">
      <alignment vertical="center"/>
    </xf>
    <xf numFmtId="0" fontId="35" fillId="0" borderId="0" xfId="0" applyFont="1" applyAlignment="1">
      <alignment vertical="center"/>
    </xf>
    <xf numFmtId="44" fontId="2" fillId="0" borderId="12" xfId="0" applyNumberFormat="1" applyFont="1" applyBorder="1"/>
    <xf numFmtId="44" fontId="38" fillId="0" borderId="9" xfId="1" applyFont="1" applyBorder="1"/>
    <xf numFmtId="44" fontId="39" fillId="0" borderId="0" xfId="0" applyNumberFormat="1" applyFont="1"/>
    <xf numFmtId="44" fontId="2" fillId="0" borderId="1" xfId="0" applyNumberFormat="1" applyFont="1" applyBorder="1"/>
    <xf numFmtId="44" fontId="2" fillId="0" borderId="1" xfId="1" applyFont="1" applyBorder="1"/>
    <xf numFmtId="44" fontId="2" fillId="0" borderId="0" xfId="1" applyFont="1"/>
    <xf numFmtId="7" fontId="2" fillId="0" borderId="1" xfId="1" applyNumberFormat="1" applyFont="1" applyBorder="1"/>
    <xf numFmtId="4" fontId="36" fillId="3" borderId="0" xfId="0" applyNumberFormat="1" applyFont="1" applyFill="1" applyAlignment="1">
      <alignment horizontal="left" vertical="top" wrapText="1" indent="1"/>
    </xf>
    <xf numFmtId="0" fontId="5" fillId="0" borderId="0" xfId="0" applyFont="1" applyBorder="1"/>
    <xf numFmtId="0" fontId="31" fillId="0" borderId="0" xfId="0" applyFont="1" applyBorder="1"/>
    <xf numFmtId="0" fontId="5" fillId="0" borderId="0" xfId="0" applyFont="1" applyBorder="1" applyAlignment="1">
      <alignment horizontal="center" vertical="center"/>
    </xf>
    <xf numFmtId="0" fontId="30" fillId="0" borderId="0" xfId="0" applyFont="1" applyBorder="1"/>
    <xf numFmtId="44" fontId="5" fillId="0" borderId="0" xfId="1" applyFont="1" applyBorder="1"/>
    <xf numFmtId="14" fontId="5" fillId="0" borderId="10" xfId="0" applyNumberFormat="1" applyFont="1" applyBorder="1" applyAlignment="1">
      <alignment horizontal="left" vertical="top"/>
    </xf>
    <xf numFmtId="44" fontId="5" fillId="0" borderId="6" xfId="1" applyFont="1" applyBorder="1"/>
    <xf numFmtId="0" fontId="5" fillId="0" borderId="0" xfId="0" applyFont="1" applyBorder="1" applyAlignment="1">
      <alignment horizontal="left" vertical="top"/>
    </xf>
    <xf numFmtId="44" fontId="5" fillId="0" borderId="0" xfId="0" applyNumberFormat="1" applyFont="1" applyAlignment="1">
      <alignment horizontal="left" vertical="top"/>
    </xf>
    <xf numFmtId="7" fontId="26" fillId="0" borderId="0" xfId="0" applyNumberFormat="1" applyFont="1" applyAlignment="1">
      <alignment horizontal="center" vertical="top"/>
    </xf>
    <xf numFmtId="7" fontId="35" fillId="0" borderId="0" xfId="1" applyNumberFormat="1" applyFont="1"/>
    <xf numFmtId="7" fontId="2" fillId="0" borderId="0" xfId="1" applyNumberFormat="1" applyFont="1" applyBorder="1"/>
    <xf numFmtId="44" fontId="2" fillId="0" borderId="0" xfId="0" applyNumberFormat="1" applyFont="1" applyBorder="1"/>
    <xf numFmtId="44" fontId="38" fillId="0" borderId="0" xfId="1" applyFont="1" applyBorder="1"/>
    <xf numFmtId="44" fontId="2" fillId="0" borderId="0" xfId="1" applyFont="1" applyBorder="1"/>
    <xf numFmtId="44" fontId="5" fillId="0" borderId="0" xfId="0" applyNumberFormat="1" applyFont="1" applyBorder="1"/>
    <xf numFmtId="0" fontId="2" fillId="0" borderId="10" xfId="0" applyFont="1" applyBorder="1"/>
    <xf numFmtId="44" fontId="38" fillId="0" borderId="6" xfId="1" applyFont="1" applyBorder="1"/>
    <xf numFmtId="0" fontId="1" fillId="0" borderId="8" xfId="0" applyFont="1" applyBorder="1"/>
    <xf numFmtId="0" fontId="40" fillId="0" borderId="0" xfId="0" applyFont="1"/>
    <xf numFmtId="0" fontId="41" fillId="0" borderId="0" xfId="0" applyFont="1"/>
    <xf numFmtId="0" fontId="42" fillId="0" borderId="0" xfId="0" applyFont="1" applyAlignment="1">
      <alignment horizontal="center" wrapText="1"/>
    </xf>
    <xf numFmtId="43" fontId="42" fillId="0" borderId="0" xfId="5" applyFont="1" applyAlignment="1">
      <alignment horizontal="center" wrapText="1"/>
    </xf>
    <xf numFmtId="164" fontId="42" fillId="0" borderId="0" xfId="1" applyNumberFormat="1" applyFont="1"/>
    <xf numFmtId="2" fontId="42" fillId="0" borderId="0" xfId="1" applyNumberFormat="1" applyFont="1"/>
    <xf numFmtId="0" fontId="43" fillId="0" borderId="0" xfId="0" applyFont="1"/>
    <xf numFmtId="0" fontId="41" fillId="0" borderId="0" xfId="0" applyFont="1" applyAlignment="1">
      <alignment horizontal="right"/>
    </xf>
    <xf numFmtId="165" fontId="41" fillId="0" borderId="0" xfId="5" applyNumberFormat="1" applyFont="1"/>
    <xf numFmtId="164" fontId="41" fillId="0" borderId="0" xfId="1" applyNumberFormat="1" applyFont="1"/>
    <xf numFmtId="2" fontId="41" fillId="0" borderId="0" xfId="1" applyNumberFormat="1" applyFont="1"/>
    <xf numFmtId="0" fontId="44" fillId="0" borderId="0" xfId="0" applyFont="1"/>
    <xf numFmtId="0" fontId="42" fillId="0" borderId="0" xfId="0" applyFont="1" applyAlignment="1">
      <alignment horizontal="right" wrapText="1"/>
    </xf>
    <xf numFmtId="43" fontId="42" fillId="0" borderId="0" xfId="5" applyFont="1"/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left" indent="1"/>
    </xf>
    <xf numFmtId="0" fontId="41" fillId="0" borderId="0" xfId="0" applyFont="1" applyAlignment="1">
      <alignment horizontal="center"/>
    </xf>
    <xf numFmtId="37" fontId="41" fillId="0" borderId="0" xfId="1" applyNumberFormat="1" applyFont="1" applyAlignment="1">
      <alignment horizontal="center"/>
    </xf>
    <xf numFmtId="44" fontId="41" fillId="0" borderId="0" xfId="1" applyFont="1"/>
    <xf numFmtId="0" fontId="42" fillId="0" borderId="0" xfId="0" applyFont="1"/>
    <xf numFmtId="44" fontId="45" fillId="0" borderId="0" xfId="1" applyFont="1"/>
    <xf numFmtId="164" fontId="45" fillId="0" borderId="0" xfId="5" applyNumberFormat="1" applyFont="1"/>
    <xf numFmtId="44" fontId="42" fillId="0" borderId="3" xfId="1" applyFont="1" applyBorder="1"/>
    <xf numFmtId="0" fontId="46" fillId="0" borderId="0" xfId="0" applyFont="1"/>
    <xf numFmtId="166" fontId="41" fillId="0" borderId="0" xfId="1" applyNumberFormat="1" applyFont="1"/>
    <xf numFmtId="0" fontId="47" fillId="0" borderId="0" xfId="0" applyFont="1" applyAlignment="1">
      <alignment horizontal="left" indent="1"/>
    </xf>
    <xf numFmtId="44" fontId="41" fillId="4" borderId="0" xfId="1" applyFont="1" applyFill="1"/>
    <xf numFmtId="0" fontId="0" fillId="0" borderId="0" xfId="0" applyAlignment="1">
      <alignment horizontal="right"/>
    </xf>
    <xf numFmtId="165" fontId="42" fillId="0" borderId="3" xfId="5" applyNumberFormat="1" applyFont="1" applyBorder="1"/>
    <xf numFmtId="44" fontId="0" fillId="0" borderId="0" xfId="1" applyFont="1"/>
    <xf numFmtId="7" fontId="25" fillId="0" borderId="0" xfId="0" applyNumberFormat="1" applyFont="1" applyAlignment="1">
      <alignment horizontal="center" vertical="top"/>
    </xf>
    <xf numFmtId="7" fontId="26" fillId="0" borderId="0" xfId="0" applyNumberFormat="1" applyFont="1" applyAlignment="1">
      <alignment horizontal="center" vertical="top"/>
    </xf>
    <xf numFmtId="7" fontId="2" fillId="0" borderId="0" xfId="1" applyNumberFormat="1" applyFont="1" applyAlignment="1">
      <alignment horizontal="right" vertical="top"/>
    </xf>
    <xf numFmtId="7" fontId="2" fillId="0" borderId="3" xfId="1" applyNumberFormat="1" applyFont="1" applyBorder="1"/>
    <xf numFmtId="7" fontId="35" fillId="2" borderId="0" xfId="3" applyNumberFormat="1" applyFont="1" applyBorder="1" applyAlignment="1">
      <alignment horizontal="left" vertical="center"/>
    </xf>
    <xf numFmtId="44" fontId="30" fillId="0" borderId="0" xfId="1" applyFont="1"/>
    <xf numFmtId="44" fontId="30" fillId="0" borderId="6" xfId="1" applyFont="1" applyBorder="1"/>
    <xf numFmtId="0" fontId="2" fillId="0" borderId="0" xfId="0" applyFont="1" applyBorder="1"/>
    <xf numFmtId="0" fontId="1" fillId="0" borderId="0" xfId="0" applyFont="1" applyBorder="1"/>
    <xf numFmtId="14" fontId="5" fillId="0" borderId="0" xfId="0" applyNumberFormat="1" applyFont="1" applyBorder="1" applyAlignment="1">
      <alignment horizontal="left" vertical="top"/>
    </xf>
    <xf numFmtId="0" fontId="0" fillId="0" borderId="0" xfId="0" applyBorder="1"/>
    <xf numFmtId="44" fontId="35" fillId="0" borderId="0" xfId="1" applyFont="1" applyBorder="1"/>
    <xf numFmtId="44" fontId="5" fillId="0" borderId="0" xfId="1" applyFont="1" applyBorder="1" applyAlignment="1">
      <alignment horizontal="center" vertical="center"/>
    </xf>
    <xf numFmtId="0" fontId="24" fillId="0" borderId="0" xfId="0" applyFont="1" applyBorder="1"/>
    <xf numFmtId="44" fontId="24" fillId="0" borderId="0" xfId="1" applyFont="1" applyBorder="1"/>
    <xf numFmtId="7" fontId="35" fillId="0" borderId="0" xfId="1" applyNumberFormat="1" applyFont="1" applyBorder="1"/>
    <xf numFmtId="44" fontId="30" fillId="0" borderId="0" xfId="1" applyFont="1" applyBorder="1"/>
    <xf numFmtId="7" fontId="6" fillId="0" borderId="0" xfId="0" applyNumberFormat="1" applyFont="1" applyAlignment="1">
      <alignment horizontal="center" vertical="top"/>
    </xf>
    <xf numFmtId="7" fontId="23" fillId="0" borderId="0" xfId="0" applyNumberFormat="1" applyFont="1" applyAlignment="1">
      <alignment horizontal="center" vertical="top"/>
    </xf>
    <xf numFmtId="7" fontId="25" fillId="0" borderId="0" xfId="0" applyNumberFormat="1" applyFont="1" applyAlignment="1">
      <alignment horizontal="center" vertical="top"/>
    </xf>
    <xf numFmtId="7" fontId="26" fillId="0" borderId="0" xfId="0" applyNumberFormat="1" applyFont="1" applyAlignment="1">
      <alignment horizontal="center" vertical="top"/>
    </xf>
    <xf numFmtId="7" fontId="13" fillId="0" borderId="0" xfId="0" applyNumberFormat="1" applyFont="1" applyAlignment="1">
      <alignment horizontal="center" vertical="top"/>
    </xf>
    <xf numFmtId="0" fontId="49" fillId="0" borderId="0" xfId="0" applyFont="1"/>
    <xf numFmtId="0" fontId="50" fillId="0" borderId="0" xfId="0" applyFont="1"/>
    <xf numFmtId="0" fontId="50" fillId="0" borderId="0" xfId="0" applyFont="1" applyAlignment="1">
      <alignment horizontal="right"/>
    </xf>
    <xf numFmtId="165" fontId="50" fillId="0" borderId="0" xfId="5" applyNumberFormat="1" applyFont="1"/>
    <xf numFmtId="0" fontId="50" fillId="0" borderId="0" xfId="0" applyFont="1" applyAlignment="1">
      <alignment horizontal="left" indent="1"/>
    </xf>
    <xf numFmtId="166" fontId="50" fillId="0" borderId="0" xfId="1" applyNumberFormat="1" applyFont="1"/>
    <xf numFmtId="44" fontId="50" fillId="0" borderId="0" xfId="1" applyFont="1"/>
    <xf numFmtId="0" fontId="51" fillId="0" borderId="0" xfId="0" applyFont="1"/>
    <xf numFmtId="0" fontId="51" fillId="0" borderId="0" xfId="0" applyFont="1" applyAlignment="1">
      <alignment horizontal="left"/>
    </xf>
    <xf numFmtId="165" fontId="45" fillId="0" borderId="0" xfId="5" applyNumberFormat="1" applyFont="1"/>
    <xf numFmtId="165" fontId="42" fillId="0" borderId="0" xfId="5" applyNumberFormat="1" applyFont="1"/>
    <xf numFmtId="44" fontId="42" fillId="0" borderId="0" xfId="1" applyFont="1"/>
  </cellXfs>
  <cellStyles count="6">
    <cellStyle name="amount" xfId="3" xr:uid="{00000000-0005-0000-0000-000000000000}"/>
    <cellStyle name="Comma" xfId="5" builtinId="3"/>
    <cellStyle name="Currency" xfId="1" builtinId="4"/>
    <cellStyle name="Header3" xfId="2" xr:uid="{00000000-0005-0000-0000-000002000000}"/>
    <cellStyle name="Normal" xfId="0" builtinId="0"/>
    <cellStyle name="Normal 2" xfId="4" xr:uid="{2C6504D2-96C3-4F14-9182-568A3CDF300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olog\OneDrive\Desktop\Delta%20Omega%202019\2019%20Budget%20Approved\2019%20Operations%20Comparison%20Actual%20to%20Budget%20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"/>
      <sheetName val="Feb"/>
      <sheetName val="Mar"/>
      <sheetName val="Apr"/>
      <sheetName val="May"/>
      <sheetName val="Jun"/>
      <sheetName val="Jul"/>
      <sheetName val="August"/>
    </sheetNames>
    <sheetDataSet>
      <sheetData sheetId="0"/>
      <sheetData sheetId="1"/>
      <sheetData sheetId="2"/>
      <sheetData sheetId="3">
        <row r="77">
          <cell r="F77">
            <v>10910</v>
          </cell>
        </row>
      </sheetData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8"/>
  <sheetViews>
    <sheetView tabSelected="1" zoomScale="160" zoomScaleNormal="160" workbookViewId="0">
      <selection activeCell="E15" sqref="E15"/>
    </sheetView>
  </sheetViews>
  <sheetFormatPr defaultRowHeight="15"/>
  <cols>
    <col min="1" max="1" width="34" style="52" customWidth="1"/>
    <col min="2" max="2" width="12.42578125" customWidth="1"/>
    <col min="3" max="3" width="9.42578125" style="52" customWidth="1"/>
    <col min="4" max="4" width="22.140625" style="52" customWidth="1"/>
    <col min="5" max="5" width="24.7109375" style="52" customWidth="1"/>
    <col min="6" max="6" width="17.42578125" style="52" bestFit="1" customWidth="1"/>
    <col min="7" max="7" width="1.7109375" style="52" customWidth="1"/>
    <col min="8" max="8" width="1.85546875" style="52" customWidth="1"/>
    <col min="9" max="9" width="2" style="52" customWidth="1"/>
    <col min="10" max="10" width="1.28515625" style="52" customWidth="1"/>
    <col min="11" max="11" width="13.7109375" style="74" bestFit="1" customWidth="1"/>
    <col min="12" max="12" width="13.5703125" style="52" customWidth="1"/>
    <col min="13" max="13" width="11.7109375" style="52" customWidth="1"/>
    <col min="14" max="16384" width="9.140625" style="52"/>
  </cols>
  <sheetData>
    <row r="1" spans="1:15" ht="18.75">
      <c r="A1" s="177" t="s">
        <v>48</v>
      </c>
      <c r="B1" s="178"/>
      <c r="C1" s="178"/>
      <c r="D1" s="178"/>
      <c r="E1" s="178"/>
      <c r="F1" s="178"/>
      <c r="G1" s="178"/>
      <c r="H1" s="178"/>
      <c r="I1" s="178"/>
      <c r="J1" s="178"/>
      <c r="K1" s="52"/>
    </row>
    <row r="2" spans="1:15" ht="18">
      <c r="A2" s="179" t="s">
        <v>0</v>
      </c>
      <c r="B2" s="179"/>
      <c r="C2" s="179"/>
      <c r="D2" s="179"/>
      <c r="E2" s="179"/>
      <c r="F2" s="179"/>
      <c r="G2" s="179"/>
      <c r="H2" s="179"/>
      <c r="I2" s="179"/>
      <c r="J2" s="179"/>
      <c r="K2" s="52"/>
    </row>
    <row r="3" spans="1:15" ht="18">
      <c r="A3" s="179" t="s">
        <v>49</v>
      </c>
      <c r="B3" s="179"/>
      <c r="C3" s="179"/>
      <c r="D3" s="179"/>
      <c r="E3" s="179"/>
      <c r="F3" s="179"/>
      <c r="G3" s="179"/>
      <c r="H3" s="179"/>
      <c r="I3" s="179"/>
      <c r="J3" s="179"/>
      <c r="K3" s="52"/>
    </row>
    <row r="4" spans="1:15" ht="18">
      <c r="A4" s="180" t="s">
        <v>159</v>
      </c>
      <c r="B4" s="180"/>
      <c r="C4" s="180"/>
      <c r="D4" s="180"/>
      <c r="E4" s="180"/>
      <c r="F4" s="180"/>
      <c r="G4" s="180"/>
      <c r="H4" s="180"/>
      <c r="I4" s="180"/>
      <c r="J4" s="180"/>
      <c r="K4" s="52"/>
    </row>
    <row r="5" spans="1:15" ht="18">
      <c r="A5" s="120"/>
      <c r="B5" s="120"/>
      <c r="C5" s="120"/>
      <c r="D5" s="120"/>
      <c r="E5" s="120"/>
      <c r="F5" s="120"/>
      <c r="G5" s="120"/>
      <c r="H5" s="120"/>
      <c r="I5" s="120"/>
      <c r="J5" s="120"/>
      <c r="K5" s="52"/>
    </row>
    <row r="6" spans="1:15">
      <c r="A6" s="53" t="s">
        <v>154</v>
      </c>
      <c r="B6" s="54"/>
      <c r="C6" s="54"/>
      <c r="D6" s="54"/>
      <c r="E6" s="54"/>
      <c r="F6" s="55"/>
      <c r="G6" s="55"/>
      <c r="H6" s="55"/>
      <c r="I6" s="56"/>
      <c r="J6" s="54"/>
      <c r="K6" s="52"/>
      <c r="L6" s="57" t="s">
        <v>1</v>
      </c>
    </row>
    <row r="7" spans="1:15">
      <c r="A7" s="53"/>
      <c r="B7" s="54"/>
      <c r="C7" s="54"/>
      <c r="D7" s="54"/>
      <c r="E7" s="54"/>
      <c r="F7" s="55"/>
      <c r="G7" s="55"/>
      <c r="H7" s="55"/>
      <c r="I7" s="56"/>
      <c r="J7" s="54"/>
      <c r="K7" s="52"/>
      <c r="L7" s="57"/>
    </row>
    <row r="8" spans="1:15" customFormat="1">
      <c r="A8" s="1" t="s">
        <v>153</v>
      </c>
      <c r="B8" s="101"/>
      <c r="C8" s="101"/>
      <c r="D8" s="58" t="s">
        <v>1</v>
      </c>
      <c r="E8" s="101" t="s">
        <v>1</v>
      </c>
      <c r="F8" s="59">
        <v>22664.21</v>
      </c>
      <c r="G8" s="101"/>
      <c r="H8" s="100"/>
      <c r="I8" s="100"/>
      <c r="J8" s="102"/>
      <c r="K8" s="78" t="s">
        <v>1</v>
      </c>
    </row>
    <row r="9" spans="1:15" customFormat="1">
      <c r="A9" s="71" t="s">
        <v>7</v>
      </c>
      <c r="B9" s="1" t="s">
        <v>1</v>
      </c>
      <c r="C9" s="61"/>
      <c r="D9" s="61"/>
      <c r="E9" s="61"/>
      <c r="K9" t="s">
        <v>1</v>
      </c>
      <c r="L9" s="100" t="s">
        <v>1</v>
      </c>
    </row>
    <row r="10" spans="1:15">
      <c r="A10" s="60" t="s">
        <v>2</v>
      </c>
      <c r="B10" s="60" t="s">
        <v>3</v>
      </c>
      <c r="C10" s="62" t="s">
        <v>9</v>
      </c>
      <c r="D10" s="60" t="s">
        <v>4</v>
      </c>
      <c r="E10" s="60" t="s">
        <v>43</v>
      </c>
      <c r="F10" s="60" t="s">
        <v>5</v>
      </c>
      <c r="K10" s="86"/>
      <c r="L10"/>
      <c r="M10"/>
      <c r="N10"/>
      <c r="O10"/>
    </row>
    <row r="11" spans="1:15">
      <c r="A11" s="86" t="s">
        <v>1</v>
      </c>
      <c r="B11" s="60"/>
      <c r="C11" s="62"/>
      <c r="D11" s="60"/>
      <c r="E11" s="71" t="s">
        <v>1</v>
      </c>
      <c r="F11" s="60"/>
      <c r="K11"/>
      <c r="L11"/>
      <c r="M11"/>
      <c r="N11"/>
      <c r="O11"/>
    </row>
    <row r="12" spans="1:15" customFormat="1">
      <c r="A12" s="3">
        <v>43622</v>
      </c>
      <c r="B12" s="1" t="s">
        <v>11</v>
      </c>
      <c r="C12" s="69" t="s">
        <v>46</v>
      </c>
      <c r="D12" s="130" t="s">
        <v>1</v>
      </c>
      <c r="E12" s="110" t="s">
        <v>1</v>
      </c>
      <c r="F12" s="4">
        <v>1015</v>
      </c>
    </row>
    <row r="13" spans="1:15" customFormat="1">
      <c r="A13" s="3">
        <v>43622</v>
      </c>
      <c r="B13" s="1" t="s">
        <v>11</v>
      </c>
      <c r="C13" s="69" t="s">
        <v>46</v>
      </c>
      <c r="D13" s="130" t="s">
        <v>1</v>
      </c>
      <c r="E13" s="110" t="s">
        <v>1</v>
      </c>
      <c r="F13" s="4">
        <v>60</v>
      </c>
    </row>
    <row r="14" spans="1:15" customFormat="1">
      <c r="A14" s="3">
        <v>43623</v>
      </c>
      <c r="B14" s="1" t="s">
        <v>61</v>
      </c>
      <c r="C14" s="69" t="s">
        <v>46</v>
      </c>
      <c r="D14" s="61" t="s">
        <v>1</v>
      </c>
      <c r="E14" s="110" t="s">
        <v>1</v>
      </c>
      <c r="F14" s="4">
        <v>25</v>
      </c>
    </row>
    <row r="15" spans="1:15" customFormat="1">
      <c r="A15" s="3">
        <v>43640</v>
      </c>
      <c r="B15" s="1" t="s">
        <v>11</v>
      </c>
      <c r="C15" s="69" t="s">
        <v>46</v>
      </c>
      <c r="D15" s="61" t="s">
        <v>181</v>
      </c>
      <c r="E15" s="110" t="s">
        <v>1</v>
      </c>
      <c r="F15" s="4">
        <v>140.41999999999999</v>
      </c>
    </row>
    <row r="16" spans="1:15" customFormat="1">
      <c r="A16" s="3"/>
      <c r="B16" s="1"/>
      <c r="C16" s="69"/>
      <c r="D16" s="61"/>
      <c r="E16" s="110"/>
      <c r="F16" s="4"/>
    </row>
    <row r="17" spans="1:15">
      <c r="A17" s="77" t="s">
        <v>35</v>
      </c>
      <c r="B17" s="70"/>
      <c r="C17" s="70" t="s">
        <v>1</v>
      </c>
      <c r="D17" s="1" t="s">
        <v>1</v>
      </c>
      <c r="E17" s="1"/>
      <c r="F17" s="73">
        <f>SUM(F12:F15)</f>
        <v>1240.42</v>
      </c>
      <c r="I17" s="65"/>
      <c r="J17" s="64"/>
      <c r="K17" s="79"/>
      <c r="L17"/>
      <c r="M17"/>
      <c r="N17"/>
      <c r="O17"/>
    </row>
    <row r="18" spans="1:15">
      <c r="A18" s="63" t="s">
        <v>12</v>
      </c>
      <c r="B18" s="70"/>
      <c r="C18" s="58"/>
      <c r="D18" s="64"/>
      <c r="E18" s="64"/>
      <c r="F18" s="162">
        <f>SUM(F8+F17)</f>
        <v>23904.629999999997</v>
      </c>
      <c r="G18" s="67"/>
      <c r="I18" s="66"/>
      <c r="J18" s="64"/>
      <c r="K18" s="79" t="s">
        <v>1</v>
      </c>
      <c r="L18"/>
      <c r="M18"/>
      <c r="N18"/>
      <c r="O18"/>
    </row>
    <row r="19" spans="1:15" s="88" customFormat="1">
      <c r="A19" s="71" t="s">
        <v>6</v>
      </c>
      <c r="B19" s="70"/>
      <c r="C19" s="58"/>
      <c r="D19" s="1"/>
      <c r="E19" s="1"/>
      <c r="F19" s="73"/>
      <c r="G19" s="87"/>
      <c r="I19" s="3"/>
      <c r="J19" s="1" t="s">
        <v>1</v>
      </c>
      <c r="K19" s="79"/>
      <c r="L19"/>
      <c r="M19"/>
      <c r="N19"/>
      <c r="O19"/>
    </row>
    <row r="20" spans="1:15" s="88" customFormat="1">
      <c r="A20" s="60" t="s">
        <v>2</v>
      </c>
      <c r="B20" s="71" t="s">
        <v>51</v>
      </c>
      <c r="C20" s="60" t="s">
        <v>14</v>
      </c>
      <c r="D20" s="60" t="s">
        <v>16</v>
      </c>
      <c r="E20" s="60" t="s">
        <v>13</v>
      </c>
      <c r="F20" s="60" t="s">
        <v>5</v>
      </c>
      <c r="H20" s="3"/>
      <c r="I20" s="1"/>
      <c r="K20" s="79"/>
      <c r="L20"/>
      <c r="M20"/>
      <c r="N20"/>
      <c r="O20"/>
    </row>
    <row r="21" spans="1:15" s="88" customFormat="1">
      <c r="A21" s="3">
        <v>43617</v>
      </c>
      <c r="B21" s="78">
        <v>6710</v>
      </c>
      <c r="C21" s="6" t="s">
        <v>46</v>
      </c>
      <c r="D21" s="1" t="s">
        <v>162</v>
      </c>
      <c r="E21" s="61" t="s">
        <v>161</v>
      </c>
      <c r="F21" s="4">
        <v>200</v>
      </c>
      <c r="H21" s="3"/>
      <c r="I21" s="1"/>
      <c r="K21" s="79" t="s">
        <v>1</v>
      </c>
      <c r="L21" t="s">
        <v>1</v>
      </c>
      <c r="M21"/>
      <c r="N21"/>
      <c r="O21"/>
    </row>
    <row r="22" spans="1:15" s="88" customFormat="1">
      <c r="A22" s="3">
        <v>43617</v>
      </c>
      <c r="B22" s="70">
        <v>6711</v>
      </c>
      <c r="C22" s="6" t="s">
        <v>46</v>
      </c>
      <c r="D22" s="1" t="s">
        <v>53</v>
      </c>
      <c r="E22" s="1" t="s">
        <v>163</v>
      </c>
      <c r="F22" s="4">
        <v>35</v>
      </c>
      <c r="H22" s="3"/>
      <c r="I22" s="1"/>
      <c r="K22" s="79"/>
      <c r="L22"/>
      <c r="M22"/>
      <c r="N22"/>
      <c r="O22"/>
    </row>
    <row r="23" spans="1:15" s="88" customFormat="1">
      <c r="A23" s="3">
        <v>43617</v>
      </c>
      <c r="B23" s="70">
        <v>6712</v>
      </c>
      <c r="C23" s="6" t="s">
        <v>46</v>
      </c>
      <c r="D23" s="1" t="s">
        <v>164</v>
      </c>
      <c r="E23" s="1" t="s">
        <v>52</v>
      </c>
      <c r="F23" s="4">
        <v>15</v>
      </c>
      <c r="H23" s="3"/>
      <c r="I23" s="1"/>
      <c r="K23" s="79"/>
      <c r="L23"/>
      <c r="M23"/>
      <c r="N23"/>
      <c r="O23"/>
    </row>
    <row r="24" spans="1:15" s="88" customFormat="1">
      <c r="A24" s="3">
        <v>43617</v>
      </c>
      <c r="B24" s="70">
        <v>6713</v>
      </c>
      <c r="C24" s="6" t="s">
        <v>46</v>
      </c>
      <c r="D24" s="1" t="s">
        <v>165</v>
      </c>
      <c r="E24" s="1" t="s">
        <v>52</v>
      </c>
      <c r="F24" s="4">
        <v>50</v>
      </c>
      <c r="H24" s="3"/>
      <c r="I24" s="1"/>
      <c r="K24" s="79"/>
      <c r="L24"/>
      <c r="M24"/>
      <c r="N24"/>
      <c r="O24"/>
    </row>
    <row r="25" spans="1:15" s="88" customFormat="1">
      <c r="A25" s="3">
        <v>43617</v>
      </c>
      <c r="B25" s="78">
        <v>6714</v>
      </c>
      <c r="C25" s="6" t="s">
        <v>46</v>
      </c>
      <c r="D25" s="1" t="s">
        <v>166</v>
      </c>
      <c r="E25" s="61" t="s">
        <v>52</v>
      </c>
      <c r="F25" s="4">
        <v>15</v>
      </c>
      <c r="K25" s="80"/>
    </row>
    <row r="26" spans="1:15" s="88" customFormat="1">
      <c r="A26" s="3">
        <v>43617</v>
      </c>
      <c r="B26" s="78">
        <v>6715</v>
      </c>
      <c r="C26" s="6" t="s">
        <v>176</v>
      </c>
      <c r="D26" s="1" t="s">
        <v>167</v>
      </c>
      <c r="E26" s="1" t="s">
        <v>1</v>
      </c>
      <c r="F26" s="4">
        <v>0</v>
      </c>
      <c r="K26" s="80"/>
    </row>
    <row r="27" spans="1:15" s="88" customFormat="1">
      <c r="A27" s="3">
        <v>43617</v>
      </c>
      <c r="B27" s="78">
        <v>6716</v>
      </c>
      <c r="C27" s="6" t="s">
        <v>46</v>
      </c>
      <c r="D27" s="1" t="s">
        <v>168</v>
      </c>
      <c r="E27" s="61" t="s">
        <v>52</v>
      </c>
      <c r="F27" s="4">
        <v>15</v>
      </c>
      <c r="K27" s="80"/>
    </row>
    <row r="28" spans="1:15" s="88" customFormat="1">
      <c r="A28" s="3">
        <v>43617</v>
      </c>
      <c r="B28" s="78">
        <v>6717</v>
      </c>
      <c r="C28" s="6" t="s">
        <v>46</v>
      </c>
      <c r="D28" s="1" t="s">
        <v>169</v>
      </c>
      <c r="E28" s="61" t="s">
        <v>170</v>
      </c>
      <c r="F28" s="4">
        <v>81.55</v>
      </c>
      <c r="K28" s="80"/>
    </row>
    <row r="29" spans="1:15" s="88" customFormat="1">
      <c r="A29" s="3">
        <v>43624</v>
      </c>
      <c r="B29" s="70">
        <v>6718</v>
      </c>
      <c r="C29" s="6" t="s">
        <v>46</v>
      </c>
      <c r="D29" s="1" t="s">
        <v>171</v>
      </c>
      <c r="E29" s="61" t="s">
        <v>172</v>
      </c>
      <c r="F29" s="4">
        <v>180</v>
      </c>
      <c r="K29" s="80"/>
    </row>
    <row r="30" spans="1:15" s="88" customFormat="1">
      <c r="A30" s="3">
        <v>43630</v>
      </c>
      <c r="B30" s="70">
        <v>6719</v>
      </c>
      <c r="C30" s="6" t="s">
        <v>46</v>
      </c>
      <c r="D30" s="1" t="s">
        <v>173</v>
      </c>
      <c r="E30" s="61" t="s">
        <v>180</v>
      </c>
      <c r="F30" s="4">
        <v>426</v>
      </c>
      <c r="K30" s="80"/>
    </row>
    <row r="31" spans="1:15" s="88" customFormat="1">
      <c r="A31" s="3">
        <v>43636</v>
      </c>
      <c r="B31" s="70">
        <v>6720</v>
      </c>
      <c r="C31" s="6" t="s">
        <v>46</v>
      </c>
      <c r="D31" s="1" t="s">
        <v>53</v>
      </c>
      <c r="E31" s="61" t="s">
        <v>174</v>
      </c>
      <c r="F31" s="4">
        <v>88.3</v>
      </c>
      <c r="K31" s="80"/>
    </row>
    <row r="32" spans="1:15" s="88" customFormat="1">
      <c r="A32" s="3">
        <v>43636</v>
      </c>
      <c r="B32" s="70">
        <v>6721</v>
      </c>
      <c r="C32" s="6" t="s">
        <v>46</v>
      </c>
      <c r="D32" s="1" t="s">
        <v>53</v>
      </c>
      <c r="E32" s="61" t="s">
        <v>175</v>
      </c>
      <c r="F32" s="4">
        <v>56.99</v>
      </c>
      <c r="K32" s="80"/>
    </row>
    <row r="33" spans="1:15" s="88" customFormat="1">
      <c r="A33" s="3">
        <v>43637</v>
      </c>
      <c r="B33" s="70">
        <v>6722</v>
      </c>
      <c r="C33" s="6" t="s">
        <v>46</v>
      </c>
      <c r="D33" s="1" t="s">
        <v>53</v>
      </c>
      <c r="E33" s="61" t="s">
        <v>189</v>
      </c>
      <c r="F33" s="4">
        <v>425</v>
      </c>
      <c r="K33" s="80"/>
    </row>
    <row r="34" spans="1:15" s="88" customFormat="1">
      <c r="A34" s="3">
        <v>43640</v>
      </c>
      <c r="B34" s="70" t="s">
        <v>177</v>
      </c>
      <c r="C34" s="6" t="s">
        <v>46</v>
      </c>
      <c r="D34" s="1" t="s">
        <v>178</v>
      </c>
      <c r="E34" s="61" t="s">
        <v>179</v>
      </c>
      <c r="F34" s="4">
        <v>50.42</v>
      </c>
      <c r="K34" s="80"/>
    </row>
    <row r="35" spans="1:15" s="88" customFormat="1">
      <c r="A35" s="3"/>
      <c r="B35" s="78"/>
      <c r="C35" s="6"/>
      <c r="D35" s="1"/>
      <c r="E35" s="61"/>
      <c r="F35" s="4"/>
      <c r="K35" s="80"/>
    </row>
    <row r="36" spans="1:15" s="88" customFormat="1">
      <c r="A36" s="71" t="s">
        <v>155</v>
      </c>
      <c r="B36" s="1"/>
      <c r="C36" s="1" t="s">
        <v>40</v>
      </c>
      <c r="D36" s="1" t="s">
        <v>1</v>
      </c>
      <c r="E36" s="1" t="s">
        <v>1</v>
      </c>
      <c r="F36" s="2">
        <f>SUM(F21:F34 )</f>
        <v>1638.26</v>
      </c>
      <c r="K36" s="80"/>
    </row>
    <row r="37" spans="1:15" s="88" customFormat="1">
      <c r="A37" s="1" t="s">
        <v>15</v>
      </c>
      <c r="B37" s="1"/>
      <c r="C37" s="1"/>
      <c r="D37" s="1" t="s">
        <v>1</v>
      </c>
      <c r="E37" s="1" t="s">
        <v>1</v>
      </c>
      <c r="F37" s="7"/>
      <c r="H37" s="3"/>
      <c r="I37" s="1"/>
      <c r="K37" s="78"/>
      <c r="L37" t="s">
        <v>1</v>
      </c>
      <c r="M37"/>
      <c r="N37"/>
      <c r="O37"/>
    </row>
    <row r="38" spans="1:15" s="88" customFormat="1" ht="15.75" thickBot="1">
      <c r="A38" s="71" t="s">
        <v>156</v>
      </c>
      <c r="B38" s="1"/>
      <c r="C38" s="1"/>
      <c r="D38" s="1" t="s">
        <v>40</v>
      </c>
      <c r="E38" s="1" t="s">
        <v>1</v>
      </c>
      <c r="F38" s="163">
        <f>SUM(F18-F36)</f>
        <v>22266.37</v>
      </c>
      <c r="H38" s="3"/>
      <c r="I38" s="1"/>
      <c r="K38" s="164" t="s">
        <v>1</v>
      </c>
      <c r="L38" t="s">
        <v>1</v>
      </c>
      <c r="M38"/>
      <c r="N38"/>
      <c r="O38"/>
    </row>
    <row r="39" spans="1:15" s="88" customFormat="1" ht="15.75" thickTop="1">
      <c r="A39" s="71"/>
      <c r="B39" s="1"/>
      <c r="C39" s="1"/>
      <c r="D39" s="1"/>
      <c r="E39" s="1"/>
      <c r="F39" s="122"/>
      <c r="H39" s="3"/>
      <c r="I39" s="1"/>
      <c r="K39" s="78" t="s">
        <v>1</v>
      </c>
      <c r="L39" t="s">
        <v>1</v>
      </c>
      <c r="M39"/>
      <c r="N39"/>
      <c r="O39"/>
    </row>
    <row r="40" spans="1:15" s="88" customFormat="1" ht="17.25">
      <c r="A40" s="99" t="s">
        <v>157</v>
      </c>
      <c r="B40" s="91"/>
      <c r="C40" s="91"/>
      <c r="D40" s="129"/>
      <c r="E40" s="129"/>
      <c r="F40" s="104">
        <v>22371.37</v>
      </c>
      <c r="H40" s="3"/>
      <c r="I40" s="1"/>
      <c r="K40" s="78"/>
      <c r="L40" t="s">
        <v>1</v>
      </c>
      <c r="M40"/>
      <c r="N40"/>
      <c r="O40"/>
    </row>
    <row r="41" spans="1:15" s="88" customFormat="1" ht="17.25">
      <c r="A41" s="127"/>
      <c r="B41" s="111"/>
      <c r="C41" s="111"/>
      <c r="D41" s="111" t="s">
        <v>160</v>
      </c>
      <c r="E41" s="111"/>
      <c r="F41" s="128"/>
      <c r="K41" s="80"/>
    </row>
    <row r="42" spans="1:15" s="88" customFormat="1">
      <c r="A42" s="92" t="s">
        <v>2</v>
      </c>
      <c r="B42" s="112" t="s">
        <v>3</v>
      </c>
      <c r="C42" s="112" t="s">
        <v>9</v>
      </c>
      <c r="D42" s="112" t="s">
        <v>16</v>
      </c>
      <c r="E42" s="112" t="s">
        <v>13</v>
      </c>
      <c r="F42" s="93" t="s">
        <v>5</v>
      </c>
      <c r="K42" s="80"/>
    </row>
    <row r="43" spans="1:15" s="88" customFormat="1">
      <c r="A43" s="92"/>
      <c r="B43" s="112"/>
      <c r="C43" s="112"/>
      <c r="D43" s="112"/>
      <c r="E43" s="112"/>
      <c r="F43" s="93"/>
      <c r="I43" s="6"/>
      <c r="J43" s="4"/>
      <c r="K43" s="75"/>
    </row>
    <row r="44" spans="1:15">
      <c r="A44" s="116">
        <v>43581</v>
      </c>
      <c r="B44" s="78">
        <v>6682</v>
      </c>
      <c r="C44" s="113"/>
      <c r="D44" s="111" t="s">
        <v>54</v>
      </c>
      <c r="E44" s="114" t="s">
        <v>52</v>
      </c>
      <c r="F44" s="117">
        <v>15</v>
      </c>
      <c r="J44"/>
    </row>
    <row r="45" spans="1:15" s="88" customFormat="1">
      <c r="A45" s="116">
        <v>43581</v>
      </c>
      <c r="B45" s="78">
        <v>6683</v>
      </c>
      <c r="C45" s="113"/>
      <c r="D45" s="111" t="s">
        <v>55</v>
      </c>
      <c r="E45" s="114" t="s">
        <v>52</v>
      </c>
      <c r="F45" s="117">
        <v>15</v>
      </c>
      <c r="K45" s="80"/>
    </row>
    <row r="46" spans="1:15">
      <c r="A46" s="116">
        <v>43581</v>
      </c>
      <c r="B46" s="78">
        <v>6685</v>
      </c>
      <c r="C46" s="113"/>
      <c r="D46" s="111" t="s">
        <v>56</v>
      </c>
      <c r="E46" s="114" t="s">
        <v>52</v>
      </c>
      <c r="F46" s="117">
        <v>15</v>
      </c>
    </row>
    <row r="47" spans="1:15" s="88" customFormat="1">
      <c r="A47" s="116">
        <v>43581</v>
      </c>
      <c r="B47" s="78">
        <v>6686</v>
      </c>
      <c r="C47" s="113"/>
      <c r="D47" s="111" t="s">
        <v>57</v>
      </c>
      <c r="E47" s="114" t="s">
        <v>52</v>
      </c>
      <c r="F47" s="117">
        <v>15</v>
      </c>
      <c r="H47" s="3"/>
      <c r="I47" s="1"/>
      <c r="K47" s="78"/>
      <c r="L47" t="s">
        <v>1</v>
      </c>
      <c r="M47"/>
      <c r="N47"/>
      <c r="O47"/>
    </row>
    <row r="48" spans="1:15" s="88" customFormat="1">
      <c r="A48" s="116">
        <v>43581</v>
      </c>
      <c r="B48" s="78">
        <v>6687</v>
      </c>
      <c r="C48" s="113"/>
      <c r="D48" s="111" t="s">
        <v>58</v>
      </c>
      <c r="E48" s="114" t="s">
        <v>52</v>
      </c>
      <c r="F48" s="117">
        <v>15</v>
      </c>
      <c r="K48" s="80"/>
    </row>
    <row r="49" spans="1:11" s="88" customFormat="1">
      <c r="A49" s="116">
        <v>43589</v>
      </c>
      <c r="B49" s="118">
        <v>6701</v>
      </c>
      <c r="C49" s="113"/>
      <c r="D49" s="111" t="s">
        <v>62</v>
      </c>
      <c r="E49" s="114" t="s">
        <v>52</v>
      </c>
      <c r="F49" s="117">
        <v>15</v>
      </c>
      <c r="K49" s="121" t="s">
        <v>1</v>
      </c>
    </row>
    <row r="50" spans="1:11" s="88" customFormat="1">
      <c r="A50" s="116">
        <v>43589</v>
      </c>
      <c r="B50" s="70">
        <v>6704</v>
      </c>
      <c r="C50" s="70" t="s">
        <v>1</v>
      </c>
      <c r="D50" s="1" t="s">
        <v>63</v>
      </c>
      <c r="E50" s="114" t="s">
        <v>52</v>
      </c>
      <c r="F50" s="166">
        <v>15</v>
      </c>
      <c r="K50" s="121"/>
    </row>
    <row r="51" spans="1:11">
      <c r="A51" s="94" t="s">
        <v>8</v>
      </c>
      <c r="B51" s="95"/>
      <c r="C51" s="95"/>
      <c r="D51" s="95"/>
      <c r="E51" s="95"/>
      <c r="F51" s="103">
        <f>SUM(F44:F50)</f>
        <v>105</v>
      </c>
    </row>
    <row r="52" spans="1:11">
      <c r="A52" s="111"/>
      <c r="B52" s="111"/>
      <c r="C52" s="111"/>
      <c r="D52" s="111"/>
      <c r="E52" s="111"/>
      <c r="F52" s="123"/>
    </row>
    <row r="53" spans="1:11" ht="15.75" thickBot="1">
      <c r="A53" s="71" t="s">
        <v>158</v>
      </c>
      <c r="B53" s="1"/>
      <c r="C53" s="1"/>
      <c r="D53" s="1"/>
      <c r="E53" s="1"/>
      <c r="F53" s="85">
        <f>SUM(F40-F51)</f>
        <v>22266.37</v>
      </c>
    </row>
    <row r="54" spans="1:11" ht="15.75" thickTop="1">
      <c r="A54" s="71"/>
      <c r="B54" s="1"/>
      <c r="C54" s="1"/>
      <c r="D54" s="1"/>
      <c r="E54" s="1"/>
      <c r="F54" s="123"/>
    </row>
    <row r="55" spans="1:11">
      <c r="A55" s="71"/>
      <c r="B55" s="1"/>
      <c r="C55" s="1"/>
      <c r="D55" s="1" t="s">
        <v>1</v>
      </c>
      <c r="E55" s="1"/>
      <c r="F55" s="123"/>
    </row>
    <row r="56" spans="1:11" ht="15.75">
      <c r="A56" s="68" t="s">
        <v>47</v>
      </c>
      <c r="B56" s="1"/>
      <c r="C56" s="1"/>
      <c r="D56" s="1"/>
      <c r="E56" s="1"/>
      <c r="F56" s="2"/>
    </row>
    <row r="57" spans="1:11" ht="15.75">
      <c r="A57" s="68" t="s">
        <v>10</v>
      </c>
      <c r="B57" s="76"/>
      <c r="C57" s="76"/>
      <c r="D57" s="76"/>
      <c r="E57" s="76"/>
      <c r="F57" s="90"/>
    </row>
    <row r="58" spans="1:11">
      <c r="A58" s="89" t="s">
        <v>41</v>
      </c>
    </row>
  </sheetData>
  <mergeCells count="4">
    <mergeCell ref="A1:J1"/>
    <mergeCell ref="A2:J2"/>
    <mergeCell ref="A3:J3"/>
    <mergeCell ref="A4:J4"/>
  </mergeCells>
  <pageMargins left="0.7" right="0.7" top="0.75" bottom="0.75" header="0.3" footer="0.3"/>
  <pageSetup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42"/>
  <sheetViews>
    <sheetView topLeftCell="A4" workbookViewId="0">
      <selection activeCell="K11" sqref="K11"/>
    </sheetView>
  </sheetViews>
  <sheetFormatPr defaultRowHeight="15"/>
  <cols>
    <col min="1" max="1" width="29.7109375" style="27" bestFit="1" customWidth="1"/>
    <col min="2" max="2" width="10.140625" style="27" bestFit="1" customWidth="1"/>
    <col min="3" max="3" width="10.42578125" style="27" bestFit="1" customWidth="1"/>
    <col min="4" max="4" width="9.85546875" style="27" bestFit="1" customWidth="1"/>
    <col min="5" max="5" width="15.7109375" style="27" customWidth="1"/>
    <col min="6" max="6" width="12" style="27" bestFit="1" customWidth="1"/>
    <col min="7" max="7" width="3.85546875" style="27" customWidth="1"/>
    <col min="8" max="8" width="1.5703125" style="27" customWidth="1"/>
    <col min="9" max="9" width="2.42578125" style="27" customWidth="1"/>
    <col min="10" max="16384" width="9.140625" style="27"/>
  </cols>
  <sheetData>
    <row r="1" spans="1:10" ht="18.75">
      <c r="A1" s="177" t="s">
        <v>48</v>
      </c>
      <c r="B1" s="178"/>
      <c r="C1" s="178"/>
      <c r="D1" s="178"/>
      <c r="E1" s="178"/>
      <c r="F1" s="178"/>
      <c r="G1" s="178"/>
      <c r="H1" s="178"/>
      <c r="I1" s="178"/>
      <c r="J1" s="178"/>
    </row>
    <row r="2" spans="1:10" ht="18.75">
      <c r="A2" s="181" t="s">
        <v>0</v>
      </c>
      <c r="B2" s="181"/>
      <c r="C2" s="181"/>
      <c r="D2" s="181"/>
      <c r="E2" s="181"/>
      <c r="F2" s="181"/>
      <c r="G2" s="181"/>
      <c r="H2" s="181"/>
      <c r="I2" s="181"/>
    </row>
    <row r="3" spans="1:10" ht="18.75">
      <c r="A3" s="177" t="s">
        <v>60</v>
      </c>
      <c r="B3" s="181"/>
      <c r="C3" s="181"/>
      <c r="D3" s="181"/>
      <c r="E3" s="181"/>
      <c r="F3" s="181"/>
      <c r="G3" s="181"/>
      <c r="H3" s="181"/>
      <c r="I3" s="181"/>
    </row>
    <row r="4" spans="1:10" s="52" customFormat="1" ht="18">
      <c r="A4" s="180" t="s">
        <v>159</v>
      </c>
      <c r="B4" s="180"/>
      <c r="C4" s="180"/>
      <c r="D4" s="180"/>
      <c r="E4" s="180"/>
      <c r="F4" s="180"/>
      <c r="G4" s="180"/>
      <c r="H4" s="180"/>
      <c r="I4" s="180"/>
      <c r="J4" s="180"/>
    </row>
    <row r="5" spans="1:10" ht="18.75">
      <c r="A5" s="28"/>
      <c r="B5" s="28"/>
      <c r="C5" s="29"/>
      <c r="D5" s="29"/>
      <c r="E5" s="28"/>
      <c r="F5" s="28"/>
      <c r="G5" s="28"/>
      <c r="H5" s="28"/>
      <c r="I5" s="28"/>
    </row>
    <row r="6" spans="1:10" ht="17.25">
      <c r="A6" s="30" t="s">
        <v>17</v>
      </c>
      <c r="B6" s="31"/>
      <c r="C6" s="32" t="s">
        <v>1</v>
      </c>
      <c r="D6" s="32"/>
      <c r="E6" s="124">
        <v>22371.37</v>
      </c>
      <c r="F6" s="33"/>
      <c r="G6" s="34"/>
      <c r="H6" s="35"/>
      <c r="I6" s="31"/>
    </row>
    <row r="7" spans="1:10">
      <c r="A7" s="36" t="s">
        <v>29</v>
      </c>
      <c r="B7" s="37"/>
      <c r="C7" s="38" t="s">
        <v>1</v>
      </c>
      <c r="D7" s="38"/>
      <c r="E7" s="84">
        <v>0</v>
      </c>
      <c r="F7" s="39"/>
      <c r="G7" s="40"/>
      <c r="H7" s="42"/>
      <c r="I7" s="43"/>
    </row>
    <row r="8" spans="1:10">
      <c r="A8" s="44" t="s">
        <v>18</v>
      </c>
      <c r="B8" s="44"/>
      <c r="C8" s="45" t="s">
        <v>1</v>
      </c>
      <c r="D8" s="45"/>
      <c r="E8" s="119">
        <f>SUM(E6+E7)</f>
        <v>22371.37</v>
      </c>
      <c r="F8" s="42"/>
      <c r="G8" s="44"/>
      <c r="H8" s="42"/>
      <c r="I8" s="43"/>
    </row>
    <row r="9" spans="1:10">
      <c r="A9" s="38"/>
      <c r="B9" s="38"/>
      <c r="C9" s="38"/>
      <c r="D9" s="38"/>
      <c r="E9" s="70"/>
      <c r="F9" s="38"/>
      <c r="G9" s="38"/>
      <c r="H9" s="41"/>
      <c r="I9" s="41"/>
    </row>
    <row r="10" spans="1:10">
      <c r="A10" s="41" t="s">
        <v>19</v>
      </c>
      <c r="B10" s="41" t="s">
        <v>1</v>
      </c>
      <c r="C10" s="38" t="s">
        <v>1</v>
      </c>
      <c r="D10" s="38"/>
      <c r="E10" s="4" t="s">
        <v>1</v>
      </c>
      <c r="F10" s="41"/>
      <c r="G10" s="41"/>
      <c r="H10" s="41"/>
      <c r="I10" s="41" t="s">
        <v>1</v>
      </c>
    </row>
    <row r="11" spans="1:10">
      <c r="A11" s="78">
        <v>6682</v>
      </c>
      <c r="B11" s="41"/>
      <c r="C11" s="38"/>
      <c r="D11" s="115">
        <v>15</v>
      </c>
      <c r="E11" s="115"/>
      <c r="F11" s="41"/>
      <c r="G11" s="41"/>
      <c r="H11" s="41"/>
      <c r="I11" s="41"/>
    </row>
    <row r="12" spans="1:10">
      <c r="A12" s="78">
        <v>6683</v>
      </c>
      <c r="B12" s="41"/>
      <c r="C12" s="38"/>
      <c r="D12" s="115">
        <v>15</v>
      </c>
      <c r="E12" s="115"/>
      <c r="F12" s="41"/>
      <c r="G12" s="41"/>
      <c r="H12" s="41"/>
      <c r="I12" s="41"/>
    </row>
    <row r="13" spans="1:10">
      <c r="A13" s="78">
        <v>6685</v>
      </c>
      <c r="B13" s="41"/>
      <c r="C13" s="38"/>
      <c r="D13" s="115">
        <v>15</v>
      </c>
      <c r="E13" s="115"/>
      <c r="F13" s="41"/>
      <c r="G13" s="41"/>
      <c r="H13" s="41"/>
      <c r="I13" s="41"/>
    </row>
    <row r="14" spans="1:10">
      <c r="A14" s="78">
        <v>6686</v>
      </c>
      <c r="B14" s="41"/>
      <c r="C14" s="38"/>
      <c r="D14" s="115">
        <v>15</v>
      </c>
      <c r="E14" s="115"/>
      <c r="F14" s="41"/>
      <c r="G14" s="41"/>
      <c r="H14" s="41"/>
      <c r="I14" s="41"/>
    </row>
    <row r="15" spans="1:10">
      <c r="A15" s="78">
        <v>6687</v>
      </c>
      <c r="B15" s="41"/>
      <c r="C15" s="38"/>
      <c r="D15" s="115">
        <v>15</v>
      </c>
      <c r="E15" s="115"/>
      <c r="F15" s="41"/>
      <c r="G15" s="41"/>
      <c r="H15" s="41"/>
      <c r="I15" s="41"/>
    </row>
    <row r="16" spans="1:10">
      <c r="A16" s="118">
        <v>6701</v>
      </c>
      <c r="B16" s="41"/>
      <c r="C16" s="38"/>
      <c r="D16" s="115">
        <v>15</v>
      </c>
      <c r="E16" s="115"/>
      <c r="F16" s="41"/>
      <c r="G16" s="41"/>
      <c r="H16" s="41"/>
      <c r="I16" s="41"/>
    </row>
    <row r="17" spans="1:14">
      <c r="A17" s="70">
        <v>6704</v>
      </c>
      <c r="B17" s="41"/>
      <c r="C17" s="38"/>
      <c r="D17" s="165">
        <v>15</v>
      </c>
      <c r="E17" s="4"/>
      <c r="F17" s="41"/>
      <c r="G17" s="41"/>
      <c r="H17" s="41"/>
      <c r="I17" s="41"/>
    </row>
    <row r="18" spans="1:14">
      <c r="A18" s="78"/>
      <c r="B18" s="41"/>
      <c r="C18" s="38"/>
      <c r="D18" s="115"/>
      <c r="E18" s="4"/>
      <c r="F18" s="41"/>
      <c r="G18" s="41"/>
      <c r="H18" s="41"/>
      <c r="I18" s="41"/>
    </row>
    <row r="19" spans="1:14">
      <c r="A19" s="78"/>
      <c r="B19" s="3"/>
      <c r="C19" s="38"/>
      <c r="D19" s="115"/>
      <c r="E19" s="4"/>
      <c r="F19" s="41"/>
      <c r="G19" s="41"/>
      <c r="H19" s="41"/>
      <c r="I19" s="41"/>
    </row>
    <row r="20" spans="1:14" ht="16.5">
      <c r="A20" s="81" t="s">
        <v>1</v>
      </c>
      <c r="B20" s="3"/>
      <c r="C20" s="32"/>
      <c r="D20" s="38"/>
      <c r="E20" s="105">
        <f>SUM(D11:D19)</f>
        <v>105</v>
      </c>
      <c r="F20" s="19" t="s">
        <v>1</v>
      </c>
      <c r="G20" s="19" t="s">
        <v>1</v>
      </c>
      <c r="H20" s="41"/>
      <c r="I20" s="41"/>
    </row>
    <row r="21" spans="1:14">
      <c r="A21" s="81" t="s">
        <v>1</v>
      </c>
      <c r="B21" s="41"/>
      <c r="C21" s="32" t="s">
        <v>1</v>
      </c>
      <c r="D21" s="38"/>
      <c r="E21" s="4" t="s">
        <v>1</v>
      </c>
      <c r="F21" s="19" t="s">
        <v>1</v>
      </c>
      <c r="G21" s="41"/>
      <c r="H21" s="41"/>
      <c r="I21" s="41"/>
    </row>
    <row r="22" spans="1:14" ht="15.75" thickBot="1">
      <c r="A22" s="41" t="s">
        <v>20</v>
      </c>
      <c r="B22" s="46"/>
      <c r="C22" s="47"/>
      <c r="D22" s="32"/>
      <c r="E22" s="106">
        <f>SUM(E8-E20)</f>
        <v>22266.37</v>
      </c>
      <c r="F22" s="41"/>
      <c r="G22" s="41"/>
      <c r="H22" s="41"/>
      <c r="I22" s="41"/>
    </row>
    <row r="23" spans="1:14">
      <c r="A23" s="48"/>
      <c r="B23" s="49"/>
      <c r="C23" s="38"/>
      <c r="D23" s="32"/>
      <c r="E23" s="4" t="s">
        <v>1</v>
      </c>
      <c r="F23" s="19" t="s">
        <v>1</v>
      </c>
      <c r="G23" s="41"/>
      <c r="H23" s="41"/>
      <c r="I23" s="41"/>
    </row>
    <row r="24" spans="1:14">
      <c r="A24" s="50" t="s">
        <v>21</v>
      </c>
      <c r="B24" s="25" t="s">
        <v>1</v>
      </c>
      <c r="C24" s="38" t="s">
        <v>1</v>
      </c>
      <c r="D24" s="47"/>
      <c r="E24" s="26">
        <f>E22</f>
        <v>22266.37</v>
      </c>
      <c r="F24" s="41"/>
      <c r="G24" s="41"/>
      <c r="H24" s="41"/>
      <c r="I24" s="41"/>
    </row>
    <row r="25" spans="1:14">
      <c r="A25" s="48" t="s">
        <v>22</v>
      </c>
      <c r="B25" s="49"/>
      <c r="C25" s="72" t="s">
        <v>1</v>
      </c>
      <c r="D25" s="38"/>
      <c r="E25" s="1"/>
      <c r="F25" s="82" t="s">
        <v>1</v>
      </c>
      <c r="G25" s="41"/>
      <c r="H25" s="41"/>
      <c r="I25" s="41"/>
      <c r="N25" s="4" t="s">
        <v>1</v>
      </c>
    </row>
    <row r="26" spans="1:14">
      <c r="A26" s="48" t="s">
        <v>23</v>
      </c>
      <c r="B26" s="49"/>
      <c r="C26" s="72" t="s">
        <v>1</v>
      </c>
      <c r="D26" s="38"/>
      <c r="E26" s="1" t="s">
        <v>1</v>
      </c>
      <c r="F26" s="41"/>
      <c r="G26" s="41"/>
      <c r="H26" s="41"/>
      <c r="I26" s="41"/>
    </row>
    <row r="27" spans="1:14">
      <c r="A27" s="48"/>
      <c r="B27" s="49"/>
      <c r="C27" s="72" t="s">
        <v>1</v>
      </c>
      <c r="D27" s="38"/>
      <c r="E27" s="4" t="s">
        <v>1</v>
      </c>
      <c r="F27" s="41"/>
      <c r="G27" s="41" t="s">
        <v>1</v>
      </c>
      <c r="H27" s="41"/>
      <c r="I27" s="41"/>
      <c r="J27" s="27" t="s">
        <v>1</v>
      </c>
    </row>
    <row r="28" spans="1:14">
      <c r="A28" s="48" t="s">
        <v>24</v>
      </c>
      <c r="B28" s="49"/>
      <c r="C28" s="38" t="s">
        <v>1</v>
      </c>
      <c r="D28" s="32"/>
      <c r="E28" s="4">
        <f>E24</f>
        <v>22266.37</v>
      </c>
      <c r="F28" s="41"/>
      <c r="G28" s="41"/>
      <c r="H28" s="51"/>
      <c r="I28" s="51"/>
      <c r="K28" s="4" t="s">
        <v>1</v>
      </c>
    </row>
    <row r="29" spans="1:14">
      <c r="A29" s="48"/>
      <c r="B29" s="25" t="s">
        <v>1</v>
      </c>
      <c r="C29" s="38"/>
      <c r="D29" s="32"/>
      <c r="E29" s="4" t="s">
        <v>1</v>
      </c>
      <c r="F29" s="46"/>
      <c r="G29" s="51"/>
      <c r="H29" s="41"/>
      <c r="I29" s="41" t="s">
        <v>1</v>
      </c>
      <c r="N29" t="s">
        <v>1</v>
      </c>
    </row>
    <row r="30" spans="1:14">
      <c r="A30" s="24" t="s">
        <v>25</v>
      </c>
      <c r="B30" s="25"/>
      <c r="C30" s="83"/>
      <c r="D30" s="4"/>
      <c r="E30" s="4"/>
      <c r="G30" s="41"/>
      <c r="H30" s="41"/>
      <c r="I30" s="41"/>
    </row>
    <row r="31" spans="1:14">
      <c r="A31" s="24" t="s">
        <v>26</v>
      </c>
      <c r="B31" s="25"/>
      <c r="C31" s="72"/>
      <c r="D31" s="4">
        <v>0</v>
      </c>
      <c r="E31" s="4"/>
      <c r="G31" s="41"/>
      <c r="H31" s="41"/>
      <c r="I31" s="41"/>
    </row>
    <row r="32" spans="1:14">
      <c r="A32" s="24" t="s">
        <v>27</v>
      </c>
      <c r="B32" s="25"/>
      <c r="C32" s="72" t="s">
        <v>1</v>
      </c>
      <c r="D32" s="4">
        <v>0</v>
      </c>
      <c r="E32" s="4"/>
      <c r="G32" s="41"/>
      <c r="H32" s="41"/>
      <c r="I32" s="41"/>
    </row>
    <row r="33" spans="1:7">
      <c r="A33" s="24" t="s">
        <v>24</v>
      </c>
      <c r="B33" s="25"/>
      <c r="C33" s="83"/>
      <c r="D33" s="72"/>
      <c r="E33" s="126">
        <f>SUM(D31:D32)</f>
        <v>0</v>
      </c>
      <c r="G33" s="41"/>
    </row>
    <row r="34" spans="1:7">
      <c r="A34" s="24"/>
      <c r="B34" s="25"/>
      <c r="C34" s="83"/>
      <c r="D34" s="72"/>
      <c r="E34" s="1"/>
    </row>
    <row r="35" spans="1:7" ht="15.75" thickBot="1">
      <c r="A35" s="24" t="s">
        <v>28</v>
      </c>
      <c r="B35" s="25"/>
      <c r="C35" s="83"/>
      <c r="D35" s="72"/>
      <c r="E35" s="107">
        <f>SUM( E28-E34)</f>
        <v>22266.37</v>
      </c>
    </row>
    <row r="36" spans="1:7">
      <c r="A36" s="24"/>
      <c r="B36" s="25"/>
      <c r="C36" s="83"/>
      <c r="D36" s="72"/>
      <c r="E36" s="125"/>
    </row>
    <row r="37" spans="1:7">
      <c r="A37" s="24"/>
      <c r="B37" s="25"/>
      <c r="C37" s="83"/>
      <c r="D37" s="72"/>
      <c r="E37" s="108"/>
    </row>
    <row r="38" spans="1:7">
      <c r="A38" s="1" t="s">
        <v>44</v>
      </c>
      <c r="B38" s="1"/>
      <c r="C38" s="1"/>
      <c r="D38" s="1"/>
      <c r="E38"/>
      <c r="F38"/>
      <c r="G38"/>
    </row>
    <row r="39" spans="1:7">
      <c r="A39" s="1" t="s">
        <v>10</v>
      </c>
      <c r="B39" s="1"/>
      <c r="C39" s="1"/>
      <c r="D39" s="1"/>
      <c r="E39"/>
      <c r="F39"/>
      <c r="G39"/>
    </row>
    <row r="40" spans="1:7">
      <c r="A40"/>
      <c r="B40"/>
      <c r="C40"/>
      <c r="D40"/>
      <c r="E40"/>
      <c r="F40"/>
      <c r="G40"/>
    </row>
    <row r="41" spans="1:7">
      <c r="A41" t="s">
        <v>41</v>
      </c>
      <c r="B41"/>
      <c r="C41"/>
      <c r="D41"/>
      <c r="E41"/>
      <c r="F41"/>
      <c r="G41"/>
    </row>
    <row r="42" spans="1:7">
      <c r="A42"/>
      <c r="B42"/>
      <c r="C42"/>
      <c r="D42"/>
      <c r="E42"/>
      <c r="F42"/>
      <c r="G42"/>
    </row>
  </sheetData>
  <mergeCells count="4">
    <mergeCell ref="A2:I2"/>
    <mergeCell ref="A3:I3"/>
    <mergeCell ref="A4:J4"/>
    <mergeCell ref="A1:J1"/>
  </mergeCells>
  <pageMargins left="0.7" right="0.7" top="0.75" bottom="0.75" header="0.3" footer="0.3"/>
  <pageSetup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47"/>
  <sheetViews>
    <sheetView workbookViewId="0">
      <selection activeCell="F30" sqref="F30"/>
    </sheetView>
  </sheetViews>
  <sheetFormatPr defaultRowHeight="15"/>
  <cols>
    <col min="1" max="1" width="28" customWidth="1"/>
    <col min="2" max="2" width="12.7109375" customWidth="1"/>
    <col min="4" max="5" width="12.7109375" bestFit="1" customWidth="1"/>
    <col min="6" max="6" width="12.5703125" customWidth="1"/>
    <col min="7" max="7" width="13" customWidth="1"/>
    <col min="8" max="8" width="0.7109375" customWidth="1"/>
    <col min="9" max="9" width="7.42578125" hidden="1" customWidth="1"/>
    <col min="10" max="10" width="0.85546875" customWidth="1"/>
  </cols>
  <sheetData>
    <row r="1" spans="1:19" ht="18.75">
      <c r="A1" s="177" t="s">
        <v>48</v>
      </c>
      <c r="B1" s="178"/>
      <c r="C1" s="178"/>
      <c r="D1" s="178"/>
      <c r="E1" s="178"/>
      <c r="F1" s="178"/>
      <c r="G1" s="178"/>
      <c r="H1" s="178"/>
      <c r="I1" s="178"/>
      <c r="J1" s="178"/>
    </row>
    <row r="2" spans="1:19" s="27" customFormat="1" ht="18.75">
      <c r="A2" s="181" t="s">
        <v>0</v>
      </c>
      <c r="B2" s="181"/>
      <c r="C2" s="181"/>
      <c r="D2" s="181"/>
      <c r="E2" s="181"/>
      <c r="F2" s="181"/>
      <c r="G2" s="181"/>
      <c r="H2" s="181"/>
      <c r="I2" s="181"/>
    </row>
    <row r="3" spans="1:19" ht="18.75">
      <c r="A3" s="177" t="s">
        <v>59</v>
      </c>
      <c r="B3" s="177"/>
      <c r="C3" s="177"/>
      <c r="D3" s="177"/>
      <c r="E3" s="177"/>
      <c r="F3" s="177"/>
      <c r="G3" s="177"/>
      <c r="H3" s="177"/>
      <c r="I3" s="177"/>
    </row>
    <row r="4" spans="1:19" s="52" customFormat="1" ht="18">
      <c r="A4" s="180" t="s">
        <v>159</v>
      </c>
      <c r="B4" s="180"/>
      <c r="C4" s="180"/>
      <c r="D4" s="180"/>
      <c r="E4" s="180"/>
      <c r="F4" s="180"/>
      <c r="G4" s="180"/>
      <c r="H4" s="180"/>
      <c r="I4" s="180"/>
      <c r="J4" s="180"/>
    </row>
    <row r="5" spans="1:19" ht="18">
      <c r="A5" s="97"/>
      <c r="B5" s="97"/>
      <c r="C5" s="97"/>
      <c r="D5" s="97"/>
      <c r="E5" s="97"/>
      <c r="F5" s="97"/>
      <c r="G5" s="97"/>
      <c r="H5" s="97"/>
      <c r="I5" s="97"/>
    </row>
    <row r="6" spans="1:19">
      <c r="A6" s="8"/>
      <c r="B6" s="8"/>
      <c r="C6" s="8"/>
      <c r="D6" s="8"/>
      <c r="E6" s="8"/>
      <c r="F6" s="8"/>
      <c r="G6" s="8"/>
      <c r="H6" s="8"/>
      <c r="I6" s="8"/>
    </row>
    <row r="7" spans="1:19">
      <c r="A7" s="9" t="s">
        <v>30</v>
      </c>
      <c r="B7" s="10"/>
      <c r="C7" s="11"/>
      <c r="D7" s="11" t="s">
        <v>1</v>
      </c>
      <c r="E7" s="11"/>
      <c r="F7" s="59">
        <v>22664.21</v>
      </c>
      <c r="G7" s="2" t="s">
        <v>1</v>
      </c>
      <c r="H7" s="13"/>
      <c r="I7" s="10"/>
      <c r="N7" t="s">
        <v>1</v>
      </c>
    </row>
    <row r="8" spans="1:19">
      <c r="A8" s="9"/>
      <c r="B8" s="10"/>
      <c r="C8" s="11"/>
      <c r="D8" s="11"/>
      <c r="E8" s="11"/>
      <c r="F8" s="12"/>
      <c r="G8" s="12"/>
      <c r="H8" s="13"/>
      <c r="I8" s="10"/>
    </row>
    <row r="9" spans="1:19">
      <c r="A9" s="14" t="s">
        <v>31</v>
      </c>
      <c r="B9" s="15"/>
      <c r="C9" s="14"/>
      <c r="D9" s="16" t="s">
        <v>1</v>
      </c>
      <c r="E9" s="17"/>
      <c r="F9" s="18"/>
      <c r="G9" s="19"/>
      <c r="H9" s="20"/>
      <c r="I9" s="21"/>
      <c r="O9" s="5"/>
      <c r="P9" s="22"/>
      <c r="Q9" s="23"/>
      <c r="R9" s="4"/>
    </row>
    <row r="10" spans="1:19">
      <c r="A10" s="3">
        <v>43622</v>
      </c>
      <c r="B10" s="15"/>
      <c r="C10" s="14"/>
      <c r="D10" s="4">
        <v>1015</v>
      </c>
      <c r="E10" s="17"/>
      <c r="F10" s="18"/>
      <c r="G10" s="18"/>
      <c r="H10" s="19"/>
      <c r="I10" s="20"/>
      <c r="O10" s="5"/>
      <c r="P10" s="22"/>
      <c r="Q10" s="23"/>
      <c r="R10" s="4"/>
    </row>
    <row r="11" spans="1:19">
      <c r="A11" s="3">
        <v>43622</v>
      </c>
      <c r="B11" s="15"/>
      <c r="C11" s="14"/>
      <c r="D11" s="4">
        <v>60</v>
      </c>
      <c r="E11" s="17"/>
      <c r="F11" s="18"/>
      <c r="G11" s="18"/>
      <c r="H11" s="19"/>
      <c r="I11" s="20"/>
      <c r="J11" s="21"/>
      <c r="P11" s="5"/>
      <c r="Q11" s="22"/>
      <c r="R11" s="23"/>
      <c r="S11" s="4"/>
    </row>
    <row r="12" spans="1:19">
      <c r="A12" s="3">
        <v>43623</v>
      </c>
      <c r="B12" s="15"/>
      <c r="C12" s="14"/>
      <c r="D12" s="4">
        <v>25</v>
      </c>
      <c r="E12" s="17"/>
      <c r="F12" s="18"/>
      <c r="G12" s="18"/>
      <c r="H12" s="19"/>
      <c r="I12" s="20"/>
      <c r="J12" s="21"/>
      <c r="P12" s="5"/>
      <c r="Q12" s="22"/>
      <c r="R12" s="23"/>
      <c r="S12" s="4"/>
    </row>
    <row r="13" spans="1:19">
      <c r="A13" s="3">
        <v>43640</v>
      </c>
      <c r="B13" s="6"/>
      <c r="C13" s="6"/>
      <c r="D13" s="4">
        <v>140.41999999999999</v>
      </c>
      <c r="E13" s="1"/>
      <c r="F13" s="115" t="s">
        <v>1</v>
      </c>
      <c r="G13" s="18"/>
      <c r="H13" s="19"/>
      <c r="I13" s="20"/>
      <c r="J13" s="21"/>
      <c r="P13" s="5"/>
      <c r="Q13" s="22"/>
      <c r="R13" s="23"/>
      <c r="S13" s="4"/>
    </row>
    <row r="14" spans="1:19">
      <c r="A14" s="3" t="s">
        <v>1</v>
      </c>
      <c r="B14" s="6"/>
      <c r="C14" s="6"/>
      <c r="D14" s="1"/>
      <c r="E14" s="1"/>
      <c r="F14" s="4"/>
      <c r="G14" s="18"/>
      <c r="H14" s="19"/>
      <c r="I14" s="20"/>
      <c r="J14" s="21"/>
      <c r="P14" s="5"/>
      <c r="Q14" s="22"/>
      <c r="R14" s="23"/>
      <c r="S14" s="4"/>
    </row>
    <row r="15" spans="1:19">
      <c r="A15" s="96"/>
      <c r="B15" s="6"/>
      <c r="C15" s="6"/>
      <c r="D15" s="1"/>
      <c r="E15" s="1"/>
      <c r="F15" s="4"/>
      <c r="G15" s="18"/>
      <c r="H15" s="19"/>
      <c r="I15" s="20"/>
      <c r="J15" s="21"/>
      <c r="P15" s="5"/>
      <c r="Q15" s="22"/>
      <c r="R15" s="23"/>
      <c r="S15" s="4"/>
    </row>
    <row r="16" spans="1:19">
      <c r="A16" s="5" t="s">
        <v>37</v>
      </c>
      <c r="B16" s="6"/>
      <c r="C16" s="6"/>
      <c r="D16" s="4" t="s">
        <v>1</v>
      </c>
      <c r="E16" s="1"/>
      <c r="F16" s="26">
        <f>SUM(D10:D13)</f>
        <v>1240.42</v>
      </c>
      <c r="G16" s="18"/>
      <c r="H16" s="19"/>
      <c r="I16" s="20"/>
      <c r="J16" s="21"/>
      <c r="P16" s="5"/>
      <c r="Q16" s="22"/>
      <c r="R16" s="23"/>
      <c r="S16" s="4"/>
    </row>
    <row r="17" spans="1:19">
      <c r="A17" s="5"/>
      <c r="B17" s="6"/>
      <c r="C17" s="6"/>
      <c r="D17" s="4">
        <v>0</v>
      </c>
      <c r="E17" s="1"/>
      <c r="F17" s="4" t="s">
        <v>1</v>
      </c>
      <c r="G17" s="18"/>
      <c r="H17" s="19"/>
      <c r="I17" s="20"/>
      <c r="J17" s="21"/>
      <c r="P17" s="5"/>
      <c r="Q17" s="22"/>
      <c r="R17" s="23"/>
      <c r="S17" s="4"/>
    </row>
    <row r="18" spans="1:19">
      <c r="A18" s="5" t="s">
        <v>32</v>
      </c>
      <c r="B18" s="6"/>
      <c r="C18" s="6"/>
      <c r="D18" s="4">
        <v>0</v>
      </c>
      <c r="E18" s="1"/>
      <c r="F18" s="98">
        <f>SUM(F7+F16)</f>
        <v>23904.629999999997</v>
      </c>
      <c r="G18" s="18"/>
      <c r="H18" s="19"/>
      <c r="I18" s="20"/>
      <c r="J18" s="21"/>
      <c r="P18" s="5"/>
      <c r="Q18" s="22"/>
      <c r="R18" s="23"/>
      <c r="S18" s="4"/>
    </row>
    <row r="19" spans="1:19">
      <c r="A19" s="5"/>
      <c r="B19" s="6"/>
      <c r="C19" s="6"/>
      <c r="D19" s="4" t="s">
        <v>1</v>
      </c>
      <c r="E19" s="1"/>
      <c r="F19" s="4"/>
      <c r="G19" s="18"/>
      <c r="H19" s="19"/>
      <c r="I19" s="20"/>
      <c r="J19" s="21"/>
      <c r="P19" s="5"/>
      <c r="Q19" s="22"/>
      <c r="R19" s="23"/>
      <c r="S19" s="4"/>
    </row>
    <row r="20" spans="1:19">
      <c r="A20" s="5" t="s">
        <v>33</v>
      </c>
      <c r="B20" s="6"/>
      <c r="C20" s="6"/>
      <c r="D20" s="1"/>
      <c r="E20" s="1"/>
      <c r="G20" s="18"/>
      <c r="H20" s="19"/>
      <c r="I20" s="20"/>
      <c r="J20" s="21"/>
      <c r="P20" s="5"/>
      <c r="Q20" s="22"/>
      <c r="R20" s="23"/>
      <c r="S20" s="4"/>
    </row>
    <row r="21" spans="1:19">
      <c r="A21" s="3" t="s">
        <v>42</v>
      </c>
      <c r="B21" s="6"/>
      <c r="C21" s="6" t="s">
        <v>1</v>
      </c>
      <c r="D21" s="4" t="s">
        <v>1</v>
      </c>
      <c r="E21" s="1"/>
      <c r="F21" s="4"/>
      <c r="G21" s="4" t="s">
        <v>1</v>
      </c>
      <c r="H21" s="20"/>
      <c r="I21" s="20"/>
      <c r="J21" s="21"/>
      <c r="P21" s="5"/>
      <c r="Q21" s="22"/>
      <c r="R21" s="23"/>
      <c r="S21" s="4"/>
    </row>
    <row r="22" spans="1:19">
      <c r="A22" s="5" t="s">
        <v>38</v>
      </c>
      <c r="B22" s="6"/>
      <c r="C22" s="6"/>
      <c r="D22" s="4" t="s">
        <v>1</v>
      </c>
      <c r="E22" s="1"/>
      <c r="F22" s="4" t="s">
        <v>1</v>
      </c>
      <c r="G22" s="4"/>
      <c r="H22" s="20"/>
      <c r="I22" s="20"/>
      <c r="J22" s="21"/>
      <c r="L22" t="s">
        <v>1</v>
      </c>
      <c r="P22" s="5"/>
      <c r="Q22" s="22"/>
      <c r="R22" s="23"/>
      <c r="S22" s="4"/>
    </row>
    <row r="23" spans="1:19">
      <c r="A23" s="5" t="s">
        <v>39</v>
      </c>
      <c r="B23" s="6"/>
      <c r="C23" s="6"/>
      <c r="D23" s="7" t="s">
        <v>1</v>
      </c>
      <c r="E23" s="1"/>
      <c r="F23" s="115" t="s">
        <v>1</v>
      </c>
      <c r="G23" s="20"/>
      <c r="H23" s="20"/>
      <c r="I23" s="21"/>
      <c r="J23" s="21"/>
      <c r="P23" s="5"/>
      <c r="Q23" s="22"/>
      <c r="R23" s="23"/>
      <c r="S23" s="4"/>
    </row>
    <row r="24" spans="1:19">
      <c r="A24" s="5" t="s">
        <v>34</v>
      </c>
      <c r="B24" s="6"/>
      <c r="C24" s="6"/>
      <c r="D24" s="4" t="s">
        <v>1</v>
      </c>
      <c r="E24" s="1"/>
      <c r="F24" s="4" t="s">
        <v>1</v>
      </c>
      <c r="G24" s="20"/>
      <c r="H24" s="20"/>
      <c r="I24" s="21"/>
      <c r="O24" s="5"/>
      <c r="P24" s="22"/>
      <c r="Q24" s="23"/>
      <c r="R24" s="4"/>
    </row>
    <row r="25" spans="1:19">
      <c r="A25" s="5" t="s">
        <v>36</v>
      </c>
      <c r="B25" s="6"/>
      <c r="C25" s="6"/>
      <c r="D25" s="7" t="s">
        <v>1</v>
      </c>
      <c r="E25" s="1"/>
      <c r="F25" s="26">
        <v>1638.26</v>
      </c>
      <c r="G25" s="20"/>
      <c r="H25" s="20"/>
      <c r="I25" s="21"/>
      <c r="J25" s="21"/>
      <c r="P25" s="5"/>
      <c r="Q25" s="22"/>
      <c r="R25" s="23"/>
      <c r="S25" s="4"/>
    </row>
    <row r="26" spans="1:19">
      <c r="A26" s="5"/>
      <c r="B26" s="6"/>
      <c r="C26" s="6"/>
      <c r="D26" s="4" t="s">
        <v>1</v>
      </c>
      <c r="E26" s="1"/>
      <c r="F26" s="4" t="s">
        <v>1</v>
      </c>
      <c r="G26" s="20"/>
      <c r="H26" s="20"/>
      <c r="I26" s="21"/>
      <c r="O26" s="5"/>
      <c r="P26" s="22"/>
      <c r="Q26" s="23"/>
      <c r="R26" s="4"/>
    </row>
    <row r="27" spans="1:19">
      <c r="A27" s="5" t="s">
        <v>45</v>
      </c>
      <c r="B27" s="6"/>
      <c r="C27" s="6"/>
      <c r="D27" s="4"/>
      <c r="E27" s="1"/>
      <c r="F27" s="4">
        <v>105</v>
      </c>
      <c r="G27" s="20"/>
      <c r="H27" s="20"/>
      <c r="I27" s="21"/>
      <c r="O27" s="5"/>
      <c r="P27" s="6"/>
      <c r="Q27" s="6"/>
      <c r="R27" s="4"/>
    </row>
    <row r="28" spans="1:19">
      <c r="A28" s="5"/>
      <c r="B28" s="6"/>
      <c r="C28" s="6"/>
      <c r="D28" s="4"/>
      <c r="E28" s="1"/>
      <c r="F28" s="4"/>
      <c r="O28" s="5"/>
      <c r="P28" s="6"/>
      <c r="Q28" s="6"/>
      <c r="R28" s="4"/>
    </row>
    <row r="29" spans="1:19" ht="15.75" thickBot="1">
      <c r="A29" s="5" t="s">
        <v>50</v>
      </c>
      <c r="B29" s="6"/>
      <c r="C29" s="6"/>
      <c r="D29" s="1"/>
      <c r="E29" s="1"/>
      <c r="F29" s="109">
        <f>SUM(F18-F25)</f>
        <v>22266.37</v>
      </c>
      <c r="O29" s="5"/>
      <c r="P29" s="6"/>
      <c r="Q29" s="6"/>
      <c r="R29" s="4"/>
    </row>
    <row r="30" spans="1:19">
      <c r="A30" s="5"/>
      <c r="B30" s="25"/>
      <c r="C30" s="11"/>
      <c r="D30" s="1"/>
      <c r="E30" s="11"/>
      <c r="F30" s="19"/>
      <c r="J30" t="s">
        <v>1</v>
      </c>
      <c r="O30" s="5"/>
      <c r="P30" s="6"/>
      <c r="Q30" s="6"/>
      <c r="R30" s="4"/>
    </row>
    <row r="31" spans="1:19">
      <c r="A31" s="5" t="s">
        <v>50</v>
      </c>
      <c r="B31" s="1"/>
      <c r="C31" s="1"/>
      <c r="D31" s="19"/>
    </row>
    <row r="32" spans="1:19">
      <c r="A32" s="5"/>
      <c r="B32" s="1"/>
      <c r="C32" s="1"/>
      <c r="D32" s="1"/>
    </row>
    <row r="33" spans="1:9">
      <c r="A33" s="5"/>
      <c r="B33" s="1"/>
      <c r="C33" s="1"/>
      <c r="D33" s="1"/>
    </row>
    <row r="34" spans="1:9">
      <c r="C34" s="1"/>
      <c r="D34" s="1"/>
    </row>
    <row r="35" spans="1:9">
      <c r="A35" s="1" t="s">
        <v>44</v>
      </c>
    </row>
    <row r="36" spans="1:9">
      <c r="A36" s="1" t="s">
        <v>10</v>
      </c>
      <c r="D36" s="1"/>
    </row>
    <row r="37" spans="1:9">
      <c r="A37" s="1"/>
    </row>
    <row r="38" spans="1:9">
      <c r="A38" s="1" t="s">
        <v>1</v>
      </c>
    </row>
    <row r="39" spans="1:9">
      <c r="A39" t="s">
        <v>41</v>
      </c>
    </row>
    <row r="42" spans="1:9">
      <c r="G42" t="s">
        <v>1</v>
      </c>
      <c r="H42" t="s">
        <v>1</v>
      </c>
    </row>
    <row r="46" spans="1:9">
      <c r="G46" s="19"/>
      <c r="H46" s="19"/>
      <c r="I46" s="19"/>
    </row>
    <row r="47" spans="1:9">
      <c r="G47" s="19"/>
      <c r="H47" s="19"/>
      <c r="I47" s="19"/>
    </row>
  </sheetData>
  <mergeCells count="4">
    <mergeCell ref="A3:I3"/>
    <mergeCell ref="A4:J4"/>
    <mergeCell ref="A1:J1"/>
    <mergeCell ref="A2:I2"/>
  </mergeCells>
  <pageMargins left="0.7" right="0.7" top="0.75" bottom="0.5" header="0.3" footer="0.3"/>
  <pageSetup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108"/>
  <sheetViews>
    <sheetView workbookViewId="0">
      <selection activeCell="K22" sqref="K22"/>
    </sheetView>
  </sheetViews>
  <sheetFormatPr defaultRowHeight="15"/>
  <cols>
    <col min="2" max="2" width="33.140625" customWidth="1"/>
    <col min="3" max="3" width="13.7109375" customWidth="1"/>
    <col min="6" max="7" width="12.7109375" bestFit="1" customWidth="1"/>
    <col min="8" max="8" width="20" customWidth="1"/>
  </cols>
  <sheetData>
    <row r="1" spans="1:12" ht="47.25">
      <c r="A1" s="131"/>
      <c r="B1" s="131"/>
      <c r="C1" s="132" t="s">
        <v>64</v>
      </c>
      <c r="D1" s="132" t="s">
        <v>65</v>
      </c>
      <c r="E1" s="132" t="s">
        <v>66</v>
      </c>
      <c r="F1" s="133" t="s">
        <v>67</v>
      </c>
      <c r="G1" s="134" t="s">
        <v>68</v>
      </c>
      <c r="H1" s="135" t="s">
        <v>69</v>
      </c>
      <c r="I1" t="s">
        <v>70</v>
      </c>
      <c r="L1" t="s">
        <v>191</v>
      </c>
    </row>
    <row r="2" spans="1:12" ht="15.75">
      <c r="A2" s="136" t="s">
        <v>71</v>
      </c>
      <c r="B2" s="131"/>
      <c r="C2" s="131"/>
      <c r="D2" s="137" t="s">
        <v>1</v>
      </c>
      <c r="E2" s="131"/>
      <c r="F2" s="138"/>
      <c r="G2" s="139"/>
      <c r="H2" s="140"/>
    </row>
    <row r="3" spans="1:12" ht="15.75">
      <c r="A3" s="131" t="s">
        <v>72</v>
      </c>
      <c r="B3" s="141" t="s">
        <v>73</v>
      </c>
      <c r="C3" s="132"/>
      <c r="D3" s="142"/>
      <c r="E3" s="132"/>
      <c r="F3" s="143"/>
      <c r="G3" s="139"/>
      <c r="H3" s="140"/>
    </row>
    <row r="4" spans="1:12" ht="15.75">
      <c r="A4" s="144">
        <v>1</v>
      </c>
      <c r="B4" s="145" t="s">
        <v>74</v>
      </c>
      <c r="C4" s="146">
        <v>100</v>
      </c>
      <c r="D4" s="146">
        <v>134</v>
      </c>
      <c r="E4" s="147">
        <v>305</v>
      </c>
      <c r="F4" s="148">
        <f t="shared" ref="F4:F10" si="0">E4*C4</f>
        <v>30500</v>
      </c>
      <c r="G4" s="139">
        <f>D4*E4</f>
        <v>40870</v>
      </c>
      <c r="H4" s="139">
        <f>SUM(G4-F4)</f>
        <v>10370</v>
      </c>
      <c r="I4">
        <v>0</v>
      </c>
    </row>
    <row r="5" spans="1:12" ht="15.75">
      <c r="A5" s="144">
        <v>2</v>
      </c>
      <c r="B5" s="145" t="s">
        <v>75</v>
      </c>
      <c r="C5" s="146">
        <v>35</v>
      </c>
      <c r="D5" s="146">
        <v>39</v>
      </c>
      <c r="E5" s="146">
        <v>180</v>
      </c>
      <c r="F5" s="148">
        <f t="shared" si="0"/>
        <v>6300</v>
      </c>
      <c r="G5" s="139">
        <f>D5*E5</f>
        <v>7020</v>
      </c>
      <c r="H5" s="140"/>
    </row>
    <row r="6" spans="1:12" ht="15.75">
      <c r="A6" s="144">
        <v>3</v>
      </c>
      <c r="B6" s="145" t="s">
        <v>76</v>
      </c>
      <c r="C6" s="146">
        <v>5</v>
      </c>
      <c r="D6" s="146">
        <v>17</v>
      </c>
      <c r="E6" s="146">
        <v>325</v>
      </c>
      <c r="F6" s="148">
        <f>E6*C6</f>
        <v>1625</v>
      </c>
      <c r="G6" s="139">
        <f>D6*E6</f>
        <v>5525</v>
      </c>
      <c r="H6" s="140" t="s">
        <v>1</v>
      </c>
    </row>
    <row r="7" spans="1:12" ht="15.75">
      <c r="A7" s="144">
        <v>4</v>
      </c>
      <c r="B7" s="145" t="s">
        <v>77</v>
      </c>
      <c r="C7" s="146">
        <v>5</v>
      </c>
      <c r="D7" s="146">
        <v>6</v>
      </c>
      <c r="E7" s="146">
        <v>305</v>
      </c>
      <c r="F7" s="148">
        <f t="shared" si="0"/>
        <v>1525</v>
      </c>
      <c r="G7" s="139">
        <f>D7*E7</f>
        <v>1830</v>
      </c>
      <c r="H7" s="140"/>
    </row>
    <row r="8" spans="1:12" ht="15.75">
      <c r="A8" s="144">
        <v>5</v>
      </c>
      <c r="B8" s="145" t="s">
        <v>78</v>
      </c>
      <c r="C8" s="146">
        <v>2</v>
      </c>
      <c r="D8" s="146"/>
      <c r="E8" s="146">
        <v>200</v>
      </c>
      <c r="F8" s="148">
        <f t="shared" si="0"/>
        <v>400</v>
      </c>
      <c r="G8" s="139"/>
      <c r="H8" s="140"/>
    </row>
    <row r="9" spans="1:12" ht="15.75">
      <c r="A9" s="144">
        <v>6</v>
      </c>
      <c r="B9" s="145" t="s">
        <v>79</v>
      </c>
      <c r="C9" s="146">
        <v>7</v>
      </c>
      <c r="D9" s="146"/>
      <c r="E9" s="146">
        <f>135*0.1</f>
        <v>13.5</v>
      </c>
      <c r="F9" s="148">
        <f t="shared" si="0"/>
        <v>94.5</v>
      </c>
      <c r="G9" s="139"/>
      <c r="H9" s="140"/>
    </row>
    <row r="10" spans="1:12" ht="15.75">
      <c r="A10" s="144">
        <v>7</v>
      </c>
      <c r="B10" s="145" t="s">
        <v>80</v>
      </c>
      <c r="C10" s="146">
        <v>2</v>
      </c>
      <c r="D10" s="146"/>
      <c r="E10" s="146">
        <f>135*0.1</f>
        <v>13.5</v>
      </c>
      <c r="F10" s="148">
        <f t="shared" si="0"/>
        <v>27</v>
      </c>
      <c r="G10" s="139"/>
      <c r="H10" s="140"/>
    </row>
    <row r="11" spans="1:12" ht="18">
      <c r="A11" s="144">
        <v>8</v>
      </c>
      <c r="B11" s="149" t="s">
        <v>81</v>
      </c>
      <c r="C11" s="146">
        <f>SUM(C4:C7)</f>
        <v>145</v>
      </c>
      <c r="D11" s="146">
        <f>SUM(D4:D7)</f>
        <v>196</v>
      </c>
      <c r="E11" s="146"/>
      <c r="F11" s="150">
        <f>SUM(F4:F10)</f>
        <v>40471.5</v>
      </c>
      <c r="G11" s="151">
        <f>SUM(G4:G10)</f>
        <v>55245</v>
      </c>
      <c r="H11" s="140"/>
    </row>
    <row r="12" spans="1:12" ht="15.75">
      <c r="A12" s="131"/>
      <c r="B12" s="149"/>
      <c r="C12" s="131"/>
      <c r="D12" s="137"/>
      <c r="E12" s="146"/>
      <c r="F12" s="138"/>
      <c r="G12" s="139"/>
      <c r="H12" s="140"/>
    </row>
    <row r="13" spans="1:12" ht="15.75">
      <c r="A13" s="131"/>
      <c r="B13" s="141" t="s">
        <v>82</v>
      </c>
      <c r="C13" s="131"/>
      <c r="D13" s="137"/>
      <c r="E13" s="146"/>
      <c r="F13" s="138"/>
      <c r="G13" s="139"/>
      <c r="H13" s="140"/>
    </row>
    <row r="14" spans="1:12" ht="15.75">
      <c r="A14" s="144">
        <v>9</v>
      </c>
      <c r="B14" s="145" t="s">
        <v>83</v>
      </c>
      <c r="C14" s="131"/>
      <c r="D14" s="137"/>
      <c r="E14" s="131"/>
      <c r="F14" s="148">
        <v>9000</v>
      </c>
      <c r="G14" s="148">
        <v>38445</v>
      </c>
      <c r="H14" s="140"/>
    </row>
    <row r="15" spans="1:12" ht="18">
      <c r="A15" s="144">
        <v>10</v>
      </c>
      <c r="B15" s="149" t="s">
        <v>81</v>
      </c>
      <c r="C15" s="131"/>
      <c r="D15" s="137"/>
      <c r="E15" s="131"/>
      <c r="F15" s="150">
        <f>SUM(F14:F14)</f>
        <v>9000</v>
      </c>
      <c r="G15" s="148">
        <v>0</v>
      </c>
      <c r="H15" s="140"/>
    </row>
    <row r="16" spans="1:12" ht="15.75">
      <c r="A16" s="131"/>
      <c r="B16" s="149"/>
      <c r="C16" s="131"/>
      <c r="D16" s="137"/>
      <c r="E16" s="131"/>
      <c r="F16" s="138"/>
      <c r="G16" s="139"/>
      <c r="H16" s="140"/>
    </row>
    <row r="17" spans="1:8" ht="16.5" thickBot="1">
      <c r="A17" s="146">
        <v>11</v>
      </c>
      <c r="B17" s="149" t="s">
        <v>84</v>
      </c>
      <c r="C17" s="131"/>
      <c r="D17" s="137"/>
      <c r="E17" s="131"/>
      <c r="F17" s="152">
        <f>+F11+F15</f>
        <v>49471.5</v>
      </c>
      <c r="G17" s="139"/>
      <c r="H17" s="140" t="s">
        <v>1</v>
      </c>
    </row>
    <row r="18" spans="1:8" ht="16.5" thickTop="1">
      <c r="A18" s="131"/>
      <c r="B18" s="149"/>
      <c r="C18" s="131"/>
      <c r="D18" s="137"/>
      <c r="E18" s="131"/>
      <c r="F18" s="138"/>
      <c r="G18" s="139"/>
      <c r="H18" s="140"/>
    </row>
    <row r="19" spans="1:8" ht="15.75">
      <c r="A19" s="136" t="s">
        <v>6</v>
      </c>
      <c r="B19" s="153"/>
      <c r="C19" s="131"/>
      <c r="D19" s="137"/>
      <c r="E19" s="131"/>
      <c r="F19" s="138"/>
      <c r="G19" s="139"/>
      <c r="H19" s="140"/>
    </row>
    <row r="20" spans="1:8" ht="15.75">
      <c r="A20" s="131"/>
      <c r="B20" s="141" t="s">
        <v>85</v>
      </c>
      <c r="C20" s="131"/>
      <c r="D20" s="137"/>
      <c r="E20" s="131"/>
      <c r="F20" s="138"/>
      <c r="G20" s="139"/>
      <c r="H20" s="140"/>
    </row>
    <row r="21" spans="1:8" ht="15.75">
      <c r="A21" s="146">
        <v>12</v>
      </c>
      <c r="B21" s="145" t="s">
        <v>86</v>
      </c>
      <c r="C21" s="131"/>
      <c r="D21" s="137" t="s">
        <v>87</v>
      </c>
      <c r="E21" s="154"/>
      <c r="F21" s="148">
        <v>300</v>
      </c>
      <c r="G21" s="148">
        <v>300</v>
      </c>
      <c r="H21" s="140">
        <f t="shared" ref="H21" si="1">SUM(F21-G21)</f>
        <v>0</v>
      </c>
    </row>
    <row r="22" spans="1:8" ht="15.75">
      <c r="A22" s="146">
        <v>13</v>
      </c>
      <c r="B22" s="155" t="s">
        <v>88</v>
      </c>
      <c r="C22" s="146">
        <v>100</v>
      </c>
      <c r="D22" s="137">
        <v>134</v>
      </c>
      <c r="E22" s="147">
        <v>135</v>
      </c>
      <c r="F22" s="148">
        <f t="shared" ref="F22:F30" si="2">E22*C22</f>
        <v>13500</v>
      </c>
      <c r="G22" s="148">
        <f>D22*E22</f>
        <v>18090</v>
      </c>
      <c r="H22" s="140" t="s">
        <v>1</v>
      </c>
    </row>
    <row r="23" spans="1:8" ht="15.75">
      <c r="A23" s="146">
        <v>14</v>
      </c>
      <c r="B23" s="155" t="s">
        <v>89</v>
      </c>
      <c r="C23" s="146">
        <v>5</v>
      </c>
      <c r="D23" s="137">
        <v>6</v>
      </c>
      <c r="E23" s="146">
        <v>135</v>
      </c>
      <c r="F23" s="148">
        <f t="shared" si="2"/>
        <v>675</v>
      </c>
      <c r="G23" s="148">
        <f>D23*E23</f>
        <v>810</v>
      </c>
      <c r="H23" s="140" t="s">
        <v>1</v>
      </c>
    </row>
    <row r="24" spans="1:8" ht="15.75">
      <c r="A24" s="146">
        <v>15</v>
      </c>
      <c r="B24" s="145" t="s">
        <v>76</v>
      </c>
      <c r="C24" s="146">
        <v>5</v>
      </c>
      <c r="D24" s="137">
        <v>17</v>
      </c>
      <c r="E24" s="146">
        <v>155</v>
      </c>
      <c r="F24" s="148">
        <f>E24*C24</f>
        <v>775</v>
      </c>
      <c r="G24" s="148">
        <f>D24*E24</f>
        <v>2635</v>
      </c>
      <c r="H24" s="140"/>
    </row>
    <row r="25" spans="1:8" ht="15.75">
      <c r="A25" s="146">
        <v>16</v>
      </c>
      <c r="B25" s="145" t="s">
        <v>78</v>
      </c>
      <c r="C25" s="146">
        <v>2</v>
      </c>
      <c r="D25" s="137"/>
      <c r="E25" s="146">
        <v>200</v>
      </c>
      <c r="F25" s="148">
        <f t="shared" si="2"/>
        <v>400</v>
      </c>
      <c r="G25" s="139"/>
      <c r="H25" s="140"/>
    </row>
    <row r="26" spans="1:8" ht="15.75">
      <c r="A26" s="146">
        <v>17</v>
      </c>
      <c r="B26" s="145" t="s">
        <v>79</v>
      </c>
      <c r="C26" s="146">
        <v>7</v>
      </c>
      <c r="D26" s="137"/>
      <c r="E26" s="146">
        <f>E22*0.1</f>
        <v>13.5</v>
      </c>
      <c r="F26" s="148">
        <f t="shared" si="2"/>
        <v>94.5</v>
      </c>
      <c r="G26" s="139"/>
      <c r="H26" s="140"/>
    </row>
    <row r="27" spans="1:8" ht="15.75">
      <c r="A27" s="146">
        <v>18</v>
      </c>
      <c r="B27" s="145" t="s">
        <v>80</v>
      </c>
      <c r="C27" s="146">
        <v>2</v>
      </c>
      <c r="D27" s="137"/>
      <c r="E27" s="146">
        <f>E23*0.1</f>
        <v>13.5</v>
      </c>
      <c r="F27" s="148">
        <f t="shared" si="2"/>
        <v>27</v>
      </c>
      <c r="G27" s="139" t="s">
        <v>1</v>
      </c>
      <c r="H27" s="140"/>
    </row>
    <row r="28" spans="1:8" ht="15.75">
      <c r="A28" s="146">
        <v>19</v>
      </c>
      <c r="B28" s="155" t="s">
        <v>90</v>
      </c>
      <c r="C28" s="146">
        <v>35</v>
      </c>
      <c r="D28" s="137">
        <v>39</v>
      </c>
      <c r="E28" s="146">
        <v>10</v>
      </c>
      <c r="F28" s="148">
        <f t="shared" si="2"/>
        <v>350</v>
      </c>
      <c r="G28" s="148">
        <f>D28*E28</f>
        <v>390</v>
      </c>
      <c r="H28" s="140"/>
    </row>
    <row r="29" spans="1:8" ht="15.75">
      <c r="A29" s="146">
        <v>20</v>
      </c>
      <c r="B29" s="145" t="s">
        <v>91</v>
      </c>
      <c r="C29" s="146">
        <v>145</v>
      </c>
      <c r="D29" s="137">
        <v>186</v>
      </c>
      <c r="E29" s="146">
        <v>10</v>
      </c>
      <c r="F29" s="148">
        <f t="shared" si="2"/>
        <v>1450</v>
      </c>
      <c r="G29" s="148">
        <f>D29*E29</f>
        <v>1860</v>
      </c>
      <c r="H29" s="140"/>
    </row>
    <row r="30" spans="1:8" ht="15.75">
      <c r="A30" s="146">
        <v>21</v>
      </c>
      <c r="B30" s="145" t="s">
        <v>92</v>
      </c>
      <c r="C30" s="146">
        <v>145</v>
      </c>
      <c r="D30" s="137">
        <v>150</v>
      </c>
      <c r="E30" s="146">
        <v>10</v>
      </c>
      <c r="F30" s="148">
        <f t="shared" si="2"/>
        <v>1450</v>
      </c>
      <c r="G30" s="148">
        <f>D30*E30+80</f>
        <v>1580</v>
      </c>
      <c r="H30" s="140" t="s">
        <v>1</v>
      </c>
    </row>
    <row r="31" spans="1:8" ht="15.75">
      <c r="A31" s="146">
        <v>22</v>
      </c>
      <c r="B31" s="145" t="s">
        <v>93</v>
      </c>
      <c r="C31" s="146" t="s">
        <v>1</v>
      </c>
      <c r="D31" s="137"/>
      <c r="E31" s="146" t="s">
        <v>1</v>
      </c>
      <c r="F31" s="148">
        <v>50</v>
      </c>
      <c r="G31" s="148"/>
      <c r="H31" s="140"/>
    </row>
    <row r="32" spans="1:8" ht="18">
      <c r="A32" s="146">
        <v>23</v>
      </c>
      <c r="B32" s="149" t="s">
        <v>94</v>
      </c>
      <c r="C32" s="131"/>
      <c r="D32" s="137"/>
      <c r="E32" s="131"/>
      <c r="F32" s="150">
        <f>SUM(F21:F31)</f>
        <v>19071.5</v>
      </c>
      <c r="G32" s="150">
        <f>SUM(G21:G31)</f>
        <v>25665</v>
      </c>
      <c r="H32" s="140"/>
    </row>
    <row r="33" spans="1:8" ht="15.75">
      <c r="A33" s="131"/>
      <c r="B33" s="131"/>
      <c r="C33" s="131"/>
      <c r="D33" s="137"/>
      <c r="E33" s="131"/>
      <c r="F33" s="138"/>
      <c r="G33" s="139"/>
      <c r="H33" s="140"/>
    </row>
    <row r="34" spans="1:8" ht="15.75">
      <c r="A34" s="131"/>
      <c r="B34" s="141" t="s">
        <v>95</v>
      </c>
      <c r="C34" s="131"/>
      <c r="D34" s="137"/>
      <c r="E34" s="131"/>
      <c r="F34" s="138"/>
      <c r="G34" s="139"/>
      <c r="H34" s="140"/>
    </row>
    <row r="35" spans="1:8" ht="15.75">
      <c r="A35" s="146">
        <v>24</v>
      </c>
      <c r="B35" s="145" t="s">
        <v>96</v>
      </c>
      <c r="C35" s="131"/>
      <c r="D35" s="137"/>
      <c r="E35" s="131"/>
      <c r="F35" s="148">
        <v>80</v>
      </c>
      <c r="G35" s="148">
        <v>0</v>
      </c>
      <c r="H35" s="148">
        <f t="shared" ref="H35:H45" si="3">SUM(F35-G35)</f>
        <v>80</v>
      </c>
    </row>
    <row r="36" spans="1:8" ht="15.75">
      <c r="A36" s="146">
        <v>25</v>
      </c>
      <c r="B36" s="145" t="s">
        <v>97</v>
      </c>
      <c r="C36" s="131"/>
      <c r="D36" s="137"/>
      <c r="E36" s="131"/>
      <c r="F36" s="148">
        <v>100</v>
      </c>
      <c r="G36" s="148">
        <v>0</v>
      </c>
      <c r="H36" s="148">
        <f t="shared" si="3"/>
        <v>100</v>
      </c>
    </row>
    <row r="37" spans="1:8" ht="15.75">
      <c r="A37" s="146">
        <v>26</v>
      </c>
      <c r="B37" s="145" t="s">
        <v>192</v>
      </c>
      <c r="C37" s="131"/>
      <c r="D37" s="137"/>
      <c r="E37" s="131"/>
      <c r="F37" s="148">
        <v>50</v>
      </c>
      <c r="G37" s="148"/>
      <c r="H37" s="148">
        <f t="shared" si="3"/>
        <v>50</v>
      </c>
    </row>
    <row r="38" spans="1:8" ht="15.75">
      <c r="A38" s="146">
        <v>27</v>
      </c>
      <c r="B38" s="145" t="s">
        <v>98</v>
      </c>
      <c r="C38" s="131"/>
      <c r="D38" s="137"/>
      <c r="E38" s="131"/>
      <c r="F38" s="148">
        <v>800</v>
      </c>
      <c r="G38" s="148">
        <f>SUM(435+365)</f>
        <v>800</v>
      </c>
      <c r="H38" s="148">
        <f t="shared" si="3"/>
        <v>0</v>
      </c>
    </row>
    <row r="39" spans="1:8" ht="15.75">
      <c r="A39" s="144">
        <v>28</v>
      </c>
      <c r="B39" s="145" t="s">
        <v>193</v>
      </c>
      <c r="C39" s="131"/>
      <c r="D39" s="137"/>
      <c r="E39" s="131"/>
      <c r="F39" s="148">
        <v>400</v>
      </c>
      <c r="G39" s="148">
        <v>0</v>
      </c>
      <c r="H39" s="148">
        <f t="shared" si="3"/>
        <v>400</v>
      </c>
    </row>
    <row r="40" spans="1:8" ht="15.75">
      <c r="A40" s="144">
        <v>29</v>
      </c>
      <c r="B40" s="145" t="s">
        <v>99</v>
      </c>
      <c r="C40" s="146">
        <v>10</v>
      </c>
      <c r="D40" s="137"/>
      <c r="E40" s="146">
        <v>100</v>
      </c>
      <c r="F40" s="148">
        <f>E40*C40</f>
        <v>1000</v>
      </c>
      <c r="G40" s="148">
        <f>SUM(100+100+100+100+100+100+100+100)</f>
        <v>800</v>
      </c>
      <c r="H40" s="148">
        <f t="shared" si="3"/>
        <v>200</v>
      </c>
    </row>
    <row r="41" spans="1:8" ht="15.75">
      <c r="A41" s="144">
        <v>30</v>
      </c>
      <c r="B41" s="145" t="s">
        <v>100</v>
      </c>
      <c r="C41" s="146"/>
      <c r="D41" s="137"/>
      <c r="E41" s="146"/>
      <c r="F41" s="148">
        <v>500</v>
      </c>
      <c r="G41" s="148">
        <f>SUM(154+80+121.32+81.55)</f>
        <v>436.87</v>
      </c>
      <c r="H41" s="148">
        <f>SUM(F41-G41)</f>
        <v>63.129999999999995</v>
      </c>
    </row>
    <row r="42" spans="1:8" ht="15.75">
      <c r="A42" s="144">
        <v>31</v>
      </c>
      <c r="B42" s="145" t="s">
        <v>101</v>
      </c>
      <c r="C42" s="146"/>
      <c r="D42" s="137"/>
      <c r="E42" s="146"/>
      <c r="F42" s="148">
        <v>250</v>
      </c>
      <c r="G42" s="148">
        <f>150</f>
        <v>150</v>
      </c>
      <c r="H42" s="148">
        <f t="shared" si="3"/>
        <v>100</v>
      </c>
    </row>
    <row r="43" spans="1:8" ht="15.75">
      <c r="A43" s="144">
        <v>32</v>
      </c>
      <c r="B43" s="145" t="s">
        <v>102</v>
      </c>
      <c r="C43" s="146"/>
      <c r="D43" s="137"/>
      <c r="E43" s="146"/>
      <c r="F43" s="148">
        <v>2000</v>
      </c>
      <c r="G43" s="148">
        <f>SUM(595+1405)</f>
        <v>2000</v>
      </c>
      <c r="H43" s="148">
        <f t="shared" si="3"/>
        <v>0</v>
      </c>
    </row>
    <row r="44" spans="1:8" ht="15.75">
      <c r="A44" s="144">
        <v>33</v>
      </c>
      <c r="B44" s="145" t="s">
        <v>194</v>
      </c>
      <c r="C44" s="146"/>
      <c r="D44" s="137"/>
      <c r="E44" s="146"/>
      <c r="F44" s="148">
        <v>1000</v>
      </c>
      <c r="G44" s="148">
        <v>0</v>
      </c>
      <c r="H44" s="148">
        <f>SUM(F44-G44)</f>
        <v>1000</v>
      </c>
    </row>
    <row r="45" spans="1:8" ht="15.75">
      <c r="A45" s="144">
        <v>34</v>
      </c>
      <c r="B45" s="145" t="s">
        <v>103</v>
      </c>
      <c r="C45" s="146"/>
      <c r="D45" s="137"/>
      <c r="E45" s="146"/>
      <c r="F45" s="148">
        <v>500</v>
      </c>
      <c r="G45" s="148">
        <v>500</v>
      </c>
      <c r="H45" s="148">
        <f t="shared" si="3"/>
        <v>0</v>
      </c>
    </row>
    <row r="46" spans="1:8" ht="15.75">
      <c r="A46" s="144">
        <v>35</v>
      </c>
      <c r="B46" s="145" t="s">
        <v>104</v>
      </c>
      <c r="C46" s="131"/>
      <c r="D46" s="137"/>
      <c r="E46" s="131"/>
      <c r="F46" s="148">
        <v>1500</v>
      </c>
      <c r="G46" s="148"/>
      <c r="H46" s="148">
        <f>SUM(F46-G46)</f>
        <v>1500</v>
      </c>
    </row>
    <row r="47" spans="1:8" ht="18">
      <c r="A47" s="144">
        <v>36</v>
      </c>
      <c r="B47" s="149" t="s">
        <v>105</v>
      </c>
      <c r="C47" s="131"/>
      <c r="D47" s="137"/>
      <c r="E47" s="131"/>
      <c r="F47" s="150">
        <f>SUM(F35:F46)</f>
        <v>8180</v>
      </c>
      <c r="G47" s="150">
        <f>SUM(G35:G46)</f>
        <v>4686.87</v>
      </c>
      <c r="H47" s="150">
        <f>SUM(H35:H46)</f>
        <v>3493.13</v>
      </c>
    </row>
    <row r="48" spans="1:8" ht="15.75">
      <c r="A48" s="144"/>
      <c r="B48" s="131"/>
      <c r="C48" s="131"/>
      <c r="D48" s="137"/>
      <c r="E48" s="131"/>
      <c r="F48" s="138"/>
      <c r="G48" s="139"/>
      <c r="H48" s="140"/>
    </row>
    <row r="49" spans="1:9" ht="15.75">
      <c r="A49" s="144"/>
      <c r="B49" s="182" t="s">
        <v>106</v>
      </c>
      <c r="C49" s="183"/>
      <c r="D49" s="184"/>
      <c r="E49" s="183"/>
      <c r="F49" s="185"/>
      <c r="G49" s="139"/>
      <c r="H49" s="140"/>
    </row>
    <row r="50" spans="1:9" ht="15.75">
      <c r="A50" s="144">
        <v>37</v>
      </c>
      <c r="B50" s="186" t="s">
        <v>107</v>
      </c>
      <c r="C50" s="183"/>
      <c r="D50" s="184"/>
      <c r="E50" s="187"/>
      <c r="F50" s="188">
        <v>500</v>
      </c>
      <c r="G50" s="148">
        <f>SUM(30+230.87+85.49+50+35+56.99)</f>
        <v>488.35</v>
      </c>
      <c r="H50" s="148">
        <f t="shared" ref="H50:H55" si="4">SUM(F50-G50)</f>
        <v>11.649999999999977</v>
      </c>
    </row>
    <row r="51" spans="1:9" ht="15.75">
      <c r="A51" s="144">
        <v>38</v>
      </c>
      <c r="B51" s="186" t="s">
        <v>108</v>
      </c>
      <c r="C51" s="183"/>
      <c r="D51" s="184"/>
      <c r="E51" s="183"/>
      <c r="F51" s="188">
        <v>200</v>
      </c>
      <c r="G51" s="148"/>
      <c r="H51" s="148">
        <f t="shared" si="4"/>
        <v>200</v>
      </c>
    </row>
    <row r="52" spans="1:9" ht="15.75">
      <c r="A52" s="144">
        <v>39</v>
      </c>
      <c r="B52" s="186" t="s">
        <v>10</v>
      </c>
      <c r="C52" s="183"/>
      <c r="D52" s="184"/>
      <c r="E52" s="183"/>
      <c r="F52" s="188">
        <v>300</v>
      </c>
      <c r="G52" s="148">
        <f>SUM(88.84+44.22+84.11)</f>
        <v>217.17000000000002</v>
      </c>
      <c r="H52" s="148">
        <f t="shared" si="4"/>
        <v>82.829999999999984</v>
      </c>
    </row>
    <row r="53" spans="1:9" ht="15.75">
      <c r="A53" s="144">
        <v>40</v>
      </c>
      <c r="B53" s="186" t="s">
        <v>109</v>
      </c>
      <c r="C53" s="183"/>
      <c r="D53" s="184"/>
      <c r="E53" s="183"/>
      <c r="F53" s="188">
        <v>1500</v>
      </c>
      <c r="G53" s="148"/>
      <c r="H53" s="148">
        <f t="shared" si="4"/>
        <v>1500</v>
      </c>
    </row>
    <row r="54" spans="1:9" ht="15.75">
      <c r="A54" s="144">
        <v>41</v>
      </c>
      <c r="B54" s="186" t="s">
        <v>110</v>
      </c>
      <c r="C54" s="183"/>
      <c r="D54" s="184"/>
      <c r="E54" s="183"/>
      <c r="F54" s="188">
        <v>200</v>
      </c>
      <c r="G54" s="148">
        <f>SUM(47.55+16.78)</f>
        <v>64.33</v>
      </c>
      <c r="H54" s="148">
        <f t="shared" si="4"/>
        <v>135.67000000000002</v>
      </c>
    </row>
    <row r="55" spans="1:9" ht="15.75">
      <c r="A55" s="144">
        <v>42</v>
      </c>
      <c r="B55" s="186" t="s">
        <v>111</v>
      </c>
      <c r="C55" s="183"/>
      <c r="D55" s="184"/>
      <c r="E55" s="183"/>
      <c r="F55" s="188">
        <v>700</v>
      </c>
      <c r="G55" s="148">
        <f>SUM(75+180)</f>
        <v>255</v>
      </c>
      <c r="H55" s="148">
        <f>SUM(F55-G55)</f>
        <v>445</v>
      </c>
      <c r="I55">
        <v>-180</v>
      </c>
    </row>
    <row r="56" spans="1:9" ht="18">
      <c r="A56" s="144">
        <v>43</v>
      </c>
      <c r="B56" s="189" t="s">
        <v>81</v>
      </c>
      <c r="C56" s="131"/>
      <c r="D56" s="137"/>
      <c r="E56" s="131"/>
      <c r="F56" s="150">
        <f>SUM(F50:F55)</f>
        <v>3400</v>
      </c>
      <c r="G56" s="150">
        <f>SUM(G50:G55)</f>
        <v>1024.8499999999999</v>
      </c>
      <c r="H56" s="148">
        <f>SUM(F56-G56)</f>
        <v>2375.15</v>
      </c>
    </row>
    <row r="57" spans="1:9" ht="15.75">
      <c r="A57" s="144"/>
      <c r="B57" s="189"/>
      <c r="C57" s="131"/>
      <c r="D57" s="137"/>
      <c r="E57" s="131"/>
      <c r="F57" s="138"/>
      <c r="G57" s="139"/>
      <c r="H57" s="140"/>
    </row>
    <row r="58" spans="1:9" ht="15.75">
      <c r="A58" s="144"/>
      <c r="B58" s="182" t="s">
        <v>112</v>
      </c>
      <c r="C58" s="131"/>
      <c r="D58" s="137"/>
      <c r="E58" s="131"/>
      <c r="F58" s="138"/>
      <c r="G58" s="139"/>
      <c r="H58" s="140"/>
    </row>
    <row r="59" spans="1:9" ht="15.75">
      <c r="A59" s="144">
        <v>44</v>
      </c>
      <c r="B59" s="186" t="s">
        <v>113</v>
      </c>
      <c r="C59" s="183"/>
      <c r="D59" s="184"/>
      <c r="E59" s="183"/>
      <c r="F59" s="188">
        <v>2000</v>
      </c>
      <c r="G59" s="139">
        <v>2690</v>
      </c>
      <c r="H59" s="148">
        <f t="shared" ref="H59:H75" si="5">SUM(F59-G59)</f>
        <v>-690</v>
      </c>
    </row>
    <row r="60" spans="1:9" ht="15.75">
      <c r="A60" s="144">
        <v>45</v>
      </c>
      <c r="B60" s="186" t="s">
        <v>114</v>
      </c>
      <c r="C60" s="183"/>
      <c r="D60" s="184"/>
      <c r="E60" s="183"/>
      <c r="F60" s="188">
        <v>100</v>
      </c>
      <c r="G60" s="148"/>
      <c r="H60" s="148">
        <f t="shared" si="5"/>
        <v>100</v>
      </c>
    </row>
    <row r="61" spans="1:9" ht="15.75">
      <c r="A61" s="144">
        <v>46</v>
      </c>
      <c r="B61" s="186" t="s">
        <v>115</v>
      </c>
      <c r="C61" s="183"/>
      <c r="D61" s="184"/>
      <c r="E61" s="183"/>
      <c r="F61" s="188">
        <v>200</v>
      </c>
      <c r="G61" s="148">
        <v>100</v>
      </c>
      <c r="H61" s="148">
        <f t="shared" si="5"/>
        <v>100</v>
      </c>
    </row>
    <row r="62" spans="1:9" ht="15.75">
      <c r="A62" s="144">
        <v>47</v>
      </c>
      <c r="B62" s="186" t="s">
        <v>116</v>
      </c>
      <c r="C62" s="183"/>
      <c r="D62" s="184"/>
      <c r="E62" s="183"/>
      <c r="F62" s="188">
        <v>500</v>
      </c>
      <c r="G62" s="148"/>
      <c r="H62" s="148">
        <f t="shared" si="5"/>
        <v>500</v>
      </c>
    </row>
    <row r="63" spans="1:9" ht="15.75">
      <c r="A63" s="144">
        <v>48</v>
      </c>
      <c r="B63" s="186" t="s">
        <v>117</v>
      </c>
      <c r="C63" s="183"/>
      <c r="D63" s="184" t="s">
        <v>1</v>
      </c>
      <c r="E63" s="183"/>
      <c r="F63" s="188">
        <v>2500</v>
      </c>
      <c r="G63" s="148">
        <f>SUM(250+16.15+21.06+250+250+250+250+200)</f>
        <v>1487.21</v>
      </c>
      <c r="H63" s="148">
        <f t="shared" si="5"/>
        <v>1012.79</v>
      </c>
    </row>
    <row r="64" spans="1:9" ht="15.75">
      <c r="A64" s="144">
        <v>49</v>
      </c>
      <c r="B64" s="186" t="s">
        <v>118</v>
      </c>
      <c r="C64" s="183"/>
      <c r="D64" s="184"/>
      <c r="E64" s="183"/>
      <c r="F64" s="188">
        <v>75</v>
      </c>
      <c r="G64" s="148"/>
      <c r="H64" s="148">
        <f t="shared" si="5"/>
        <v>75</v>
      </c>
    </row>
    <row r="65" spans="1:10" ht="15.75">
      <c r="A65" s="144">
        <v>50</v>
      </c>
      <c r="B65" s="186" t="s">
        <v>119</v>
      </c>
      <c r="C65" s="183"/>
      <c r="D65" s="184"/>
      <c r="E65" s="183"/>
      <c r="F65" s="185">
        <v>0</v>
      </c>
      <c r="G65" s="148"/>
      <c r="H65" s="148">
        <f t="shared" si="5"/>
        <v>0</v>
      </c>
    </row>
    <row r="66" spans="1:10" ht="15.75">
      <c r="A66" s="144">
        <v>51</v>
      </c>
      <c r="B66" s="186" t="s">
        <v>120</v>
      </c>
      <c r="C66" s="183"/>
      <c r="D66" s="184"/>
      <c r="E66" s="183" t="s">
        <v>1</v>
      </c>
      <c r="F66" s="188">
        <v>250</v>
      </c>
      <c r="G66" s="148"/>
      <c r="H66" s="148">
        <f t="shared" si="5"/>
        <v>250</v>
      </c>
    </row>
    <row r="67" spans="1:10" ht="15.75">
      <c r="A67" s="144">
        <v>52</v>
      </c>
      <c r="B67" s="186" t="s">
        <v>121</v>
      </c>
      <c r="C67" s="183"/>
      <c r="D67" s="184"/>
      <c r="E67" s="183"/>
      <c r="F67" s="188">
        <v>250</v>
      </c>
      <c r="G67" s="148"/>
      <c r="H67" s="148">
        <f t="shared" si="5"/>
        <v>250</v>
      </c>
    </row>
    <row r="68" spans="1:10" ht="15.75">
      <c r="A68" s="144">
        <v>53</v>
      </c>
      <c r="B68" s="186" t="s">
        <v>122</v>
      </c>
      <c r="C68" s="183"/>
      <c r="D68" s="184"/>
      <c r="E68" s="183"/>
      <c r="F68" s="188">
        <v>1260</v>
      </c>
      <c r="G68" s="148">
        <v>1200</v>
      </c>
      <c r="H68" s="148">
        <f t="shared" si="5"/>
        <v>60</v>
      </c>
    </row>
    <row r="69" spans="1:10" ht="15.75">
      <c r="A69" s="144">
        <v>54</v>
      </c>
      <c r="B69" s="186" t="s">
        <v>123</v>
      </c>
      <c r="C69" s="183"/>
      <c r="D69" s="184"/>
      <c r="E69" s="183"/>
      <c r="F69" s="188">
        <v>200</v>
      </c>
      <c r="G69" s="148"/>
      <c r="H69" s="148">
        <f t="shared" si="5"/>
        <v>200</v>
      </c>
    </row>
    <row r="70" spans="1:10" ht="15.75">
      <c r="A70" s="144">
        <v>55</v>
      </c>
      <c r="B70" s="186" t="s">
        <v>124</v>
      </c>
      <c r="C70" s="183"/>
      <c r="D70" s="184"/>
      <c r="E70" s="183"/>
      <c r="F70" s="188">
        <v>1500</v>
      </c>
      <c r="G70" s="148"/>
      <c r="H70" s="148">
        <f t="shared" si="5"/>
        <v>1500</v>
      </c>
    </row>
    <row r="71" spans="1:10" ht="15.75">
      <c r="A71" s="144">
        <v>56</v>
      </c>
      <c r="B71" s="186" t="s">
        <v>125</v>
      </c>
      <c r="C71" s="183"/>
      <c r="D71" s="184"/>
      <c r="E71" s="183"/>
      <c r="F71" s="188">
        <v>100</v>
      </c>
      <c r="G71" s="148">
        <v>100</v>
      </c>
      <c r="H71" s="148">
        <f t="shared" si="5"/>
        <v>0</v>
      </c>
    </row>
    <row r="72" spans="1:10" ht="15.75">
      <c r="A72" s="144">
        <v>57</v>
      </c>
      <c r="B72" s="186" t="s">
        <v>126</v>
      </c>
      <c r="C72" s="183"/>
      <c r="D72" s="184"/>
      <c r="E72" s="183"/>
      <c r="F72" s="188">
        <v>150</v>
      </c>
      <c r="G72" s="148"/>
      <c r="H72" s="148">
        <f t="shared" si="5"/>
        <v>150</v>
      </c>
    </row>
    <row r="73" spans="1:10" ht="15.75">
      <c r="A73" s="144">
        <v>58</v>
      </c>
      <c r="B73" s="186" t="s">
        <v>127</v>
      </c>
      <c r="C73" s="183"/>
      <c r="D73" s="184"/>
      <c r="E73" s="183"/>
      <c r="F73" s="188">
        <v>100</v>
      </c>
      <c r="G73" s="148"/>
      <c r="H73" s="148">
        <f t="shared" si="5"/>
        <v>100</v>
      </c>
    </row>
    <row r="74" spans="1:10" ht="15.75">
      <c r="A74" s="144">
        <v>59</v>
      </c>
      <c r="B74" s="186" t="s">
        <v>128</v>
      </c>
      <c r="C74" s="183"/>
      <c r="D74" s="184"/>
      <c r="E74" s="183"/>
      <c r="F74" s="188">
        <v>925</v>
      </c>
      <c r="G74" s="148">
        <f>SUM(136.79+251.49+425)</f>
        <v>813.28</v>
      </c>
      <c r="H74" s="148">
        <f t="shared" si="5"/>
        <v>111.72000000000003</v>
      </c>
    </row>
    <row r="75" spans="1:10" ht="15.75">
      <c r="A75" s="144">
        <v>60</v>
      </c>
      <c r="B75" s="186" t="s">
        <v>129</v>
      </c>
      <c r="C75" s="183"/>
      <c r="D75" s="184"/>
      <c r="E75" s="183"/>
      <c r="F75" s="188">
        <v>200</v>
      </c>
      <c r="G75" s="148"/>
      <c r="H75" s="148">
        <f t="shared" si="5"/>
        <v>200</v>
      </c>
    </row>
    <row r="76" spans="1:10" ht="15.75">
      <c r="A76" s="144">
        <v>61</v>
      </c>
      <c r="B76" s="186" t="s">
        <v>130</v>
      </c>
      <c r="C76" s="183"/>
      <c r="D76" s="184"/>
      <c r="E76" s="183"/>
      <c r="F76" s="188">
        <v>600</v>
      </c>
      <c r="G76" s="148">
        <f>SUM(170.16+126.03+297.05)</f>
        <v>593.24</v>
      </c>
      <c r="H76" s="156">
        <f>SUM(F76-G76+300)</f>
        <v>306.76</v>
      </c>
      <c r="J76" t="s">
        <v>195</v>
      </c>
    </row>
    <row r="77" spans="1:10" ht="18">
      <c r="A77" s="144">
        <v>62</v>
      </c>
      <c r="B77" s="190" t="s">
        <v>81</v>
      </c>
      <c r="C77" s="131"/>
      <c r="D77" s="137"/>
      <c r="E77" s="131"/>
      <c r="F77" s="150">
        <f>SUM(F59:F76)</f>
        <v>10910</v>
      </c>
      <c r="G77" s="150">
        <f>SUM(G59:G76)</f>
        <v>6983.73</v>
      </c>
      <c r="H77" s="150">
        <f>SUM(H59:H76)</f>
        <v>4226.2700000000004</v>
      </c>
    </row>
    <row r="78" spans="1:10" ht="15.75">
      <c r="A78" s="144"/>
      <c r="B78" s="190"/>
      <c r="C78" s="131"/>
      <c r="D78" s="137"/>
      <c r="E78" s="131"/>
      <c r="F78" s="138"/>
      <c r="G78" s="139"/>
      <c r="H78" s="140"/>
    </row>
    <row r="79" spans="1:10" ht="15.75">
      <c r="A79" s="144"/>
      <c r="B79" s="141" t="s">
        <v>131</v>
      </c>
      <c r="C79" s="131"/>
      <c r="D79" s="137"/>
      <c r="E79" s="131"/>
      <c r="F79" s="138"/>
      <c r="G79" s="139"/>
      <c r="H79" s="140"/>
    </row>
    <row r="80" spans="1:10" ht="15.75">
      <c r="A80" s="144">
        <v>63</v>
      </c>
      <c r="B80" s="145" t="s">
        <v>132</v>
      </c>
      <c r="C80" s="131"/>
      <c r="D80" s="137"/>
      <c r="E80" s="131"/>
      <c r="F80" s="148">
        <v>188</v>
      </c>
      <c r="G80" s="148">
        <f>118</f>
        <v>118</v>
      </c>
      <c r="H80" s="148">
        <f t="shared" ref="H80:H88" si="6">SUM(F80-G80)</f>
        <v>70</v>
      </c>
    </row>
    <row r="81" spans="1:10" ht="15.75">
      <c r="A81" s="144">
        <v>64</v>
      </c>
      <c r="B81" s="145" t="s">
        <v>133</v>
      </c>
      <c r="C81" s="131"/>
      <c r="D81" s="137"/>
      <c r="E81" s="131" t="s">
        <v>1</v>
      </c>
      <c r="F81" s="148">
        <v>2200</v>
      </c>
      <c r="G81" s="148">
        <f>SUM(120+120+404+426)</f>
        <v>1070</v>
      </c>
      <c r="H81" s="148">
        <f t="shared" si="6"/>
        <v>1130</v>
      </c>
    </row>
    <row r="82" spans="1:10" ht="15.75">
      <c r="A82" s="144">
        <v>65</v>
      </c>
      <c r="B82" s="145" t="s">
        <v>134</v>
      </c>
      <c r="C82" s="131"/>
      <c r="D82" s="137"/>
      <c r="E82" s="131"/>
      <c r="F82" s="148">
        <v>2000</v>
      </c>
      <c r="G82" s="148">
        <v>2000</v>
      </c>
      <c r="H82" s="148">
        <f t="shared" si="6"/>
        <v>0</v>
      </c>
    </row>
    <row r="83" spans="1:10" ht="15.75">
      <c r="A83" s="144">
        <v>66</v>
      </c>
      <c r="B83" s="145" t="s">
        <v>135</v>
      </c>
      <c r="C83" s="131"/>
      <c r="D83" s="137"/>
      <c r="E83" s="131"/>
      <c r="F83" s="148">
        <v>100</v>
      </c>
      <c r="G83" s="148"/>
      <c r="H83" s="148">
        <f t="shared" si="6"/>
        <v>100</v>
      </c>
    </row>
    <row r="84" spans="1:10" ht="15.75">
      <c r="A84" s="144">
        <v>67</v>
      </c>
      <c r="B84" s="145" t="s">
        <v>136</v>
      </c>
      <c r="C84" s="131"/>
      <c r="D84" s="137"/>
      <c r="E84" s="131"/>
      <c r="F84" s="148">
        <v>500</v>
      </c>
      <c r="G84" s="148"/>
      <c r="H84" s="148">
        <f t="shared" si="6"/>
        <v>500</v>
      </c>
    </row>
    <row r="85" spans="1:10" ht="15.75">
      <c r="A85" s="144">
        <v>68</v>
      </c>
      <c r="B85" s="145" t="s">
        <v>137</v>
      </c>
      <c r="C85" s="131"/>
      <c r="D85" s="137"/>
      <c r="E85" s="131"/>
      <c r="F85" s="148">
        <v>114.82</v>
      </c>
      <c r="G85" s="148"/>
      <c r="H85" s="148">
        <f t="shared" si="6"/>
        <v>114.82</v>
      </c>
    </row>
    <row r="86" spans="1:10" ht="15.75">
      <c r="A86" s="144">
        <v>69</v>
      </c>
      <c r="B86" s="145" t="s">
        <v>138</v>
      </c>
      <c r="C86" s="131"/>
      <c r="D86" s="137"/>
      <c r="E86" s="131"/>
      <c r="F86" s="148">
        <v>150</v>
      </c>
      <c r="G86" s="148"/>
      <c r="H86" s="148">
        <f t="shared" si="6"/>
        <v>150</v>
      </c>
    </row>
    <row r="87" spans="1:10" ht="15.75">
      <c r="A87" s="144">
        <v>70</v>
      </c>
      <c r="B87" s="145" t="s">
        <v>139</v>
      </c>
      <c r="C87" s="131" t="s">
        <v>1</v>
      </c>
      <c r="D87" s="137"/>
      <c r="E87" s="131"/>
      <c r="F87" s="148">
        <v>1000</v>
      </c>
      <c r="G87" s="148">
        <f>SUM(440+176+264)</f>
        <v>880</v>
      </c>
      <c r="H87" s="148">
        <f t="shared" si="6"/>
        <v>120</v>
      </c>
    </row>
    <row r="88" spans="1:10" ht="15.75">
      <c r="A88" s="144">
        <v>71</v>
      </c>
      <c r="B88" s="145" t="s">
        <v>140</v>
      </c>
      <c r="C88">
        <v>15</v>
      </c>
      <c r="D88" s="157"/>
      <c r="E88">
        <v>25</v>
      </c>
      <c r="F88" s="148">
        <f>SUM(C88*E88)</f>
        <v>375</v>
      </c>
      <c r="G88" s="148">
        <v>315</v>
      </c>
      <c r="H88" s="148">
        <f t="shared" si="6"/>
        <v>60</v>
      </c>
    </row>
    <row r="89" spans="1:10" ht="15.75">
      <c r="A89" s="144">
        <v>72</v>
      </c>
      <c r="B89" s="145" t="s">
        <v>141</v>
      </c>
      <c r="C89" s="131"/>
      <c r="D89" s="137"/>
      <c r="E89" s="131"/>
      <c r="F89" s="148">
        <v>1283</v>
      </c>
      <c r="G89" s="148">
        <f>SUM(305+12+120.5+690+100+100+50+15+15+88.3)</f>
        <v>1495.8</v>
      </c>
      <c r="H89" s="148">
        <f>SUM(F89-G89+10000)</f>
        <v>9787.2000000000007</v>
      </c>
      <c r="J89" t="s">
        <v>196</v>
      </c>
    </row>
    <row r="90" spans="1:10" ht="15.75">
      <c r="A90" s="144">
        <v>72.099999999999994</v>
      </c>
      <c r="B90" s="145" t="s">
        <v>142</v>
      </c>
      <c r="C90" s="131"/>
      <c r="D90" s="137"/>
      <c r="E90" s="131"/>
      <c r="F90" s="148">
        <v>0</v>
      </c>
      <c r="G90" s="148">
        <f>SUM(5550+370+1209+54.48+65.05+32.45+5.25+170.16+200+180+90+15+15)</f>
        <v>7956.3899999999994</v>
      </c>
      <c r="H90" s="148"/>
    </row>
    <row r="91" spans="1:10" ht="18">
      <c r="A91" s="144">
        <v>73</v>
      </c>
      <c r="B91" s="149" t="s">
        <v>143</v>
      </c>
      <c r="C91" s="131"/>
      <c r="D91" s="137"/>
      <c r="E91" s="131"/>
      <c r="F91" s="150">
        <f>SUM(F80:F90)</f>
        <v>7910.82</v>
      </c>
      <c r="G91" s="150">
        <f>SUM(G80:G89)</f>
        <v>5878.8</v>
      </c>
      <c r="H91" s="150">
        <f>SUM(H80:H90)</f>
        <v>12032.02</v>
      </c>
    </row>
    <row r="92" spans="1:10" ht="18">
      <c r="A92" s="144"/>
      <c r="B92" s="149"/>
      <c r="C92" s="131"/>
      <c r="D92" s="137"/>
      <c r="E92" s="131"/>
      <c r="F92" s="191"/>
      <c r="G92" s="139"/>
      <c r="H92" s="140"/>
    </row>
    <row r="93" spans="1:10" ht="15.75">
      <c r="A93" s="144"/>
      <c r="B93" s="149"/>
      <c r="C93" s="131"/>
      <c r="D93" s="137"/>
      <c r="E93" s="131"/>
      <c r="F93" s="138"/>
      <c r="G93" s="139"/>
      <c r="H93" s="140"/>
    </row>
    <row r="94" spans="1:10" ht="16.5" thickBot="1">
      <c r="A94" s="144">
        <v>74</v>
      </c>
      <c r="B94" s="149" t="s">
        <v>144</v>
      </c>
      <c r="C94" s="131"/>
      <c r="D94" s="137"/>
      <c r="E94" s="131"/>
      <c r="F94" s="158">
        <f>+F91+[1]Apr!F77+F56+F47+F32</f>
        <v>49472.32</v>
      </c>
      <c r="G94" s="152">
        <f>+G91+G77+G56+G47+G32</f>
        <v>44239.25</v>
      </c>
      <c r="H94" s="152">
        <f>+H91+H77+H56+H47+H32</f>
        <v>22126.570000000003</v>
      </c>
    </row>
    <row r="95" spans="1:10" ht="16.5" thickTop="1">
      <c r="A95" s="144"/>
      <c r="B95" s="149"/>
      <c r="C95" s="131"/>
      <c r="D95" s="137"/>
      <c r="E95" s="131"/>
      <c r="F95" s="192"/>
      <c r="G95" s="193"/>
      <c r="H95" s="193"/>
    </row>
    <row r="96" spans="1:10" ht="15.75">
      <c r="A96" s="144"/>
      <c r="B96" s="149" t="s">
        <v>145</v>
      </c>
      <c r="C96" s="131"/>
      <c r="D96" s="137"/>
      <c r="E96" s="131"/>
      <c r="F96" s="192"/>
      <c r="G96" s="139"/>
      <c r="H96" s="140"/>
    </row>
    <row r="97" spans="1:8" ht="15.75">
      <c r="A97" s="131"/>
      <c r="B97" s="149" t="s">
        <v>197</v>
      </c>
      <c r="C97" s="131"/>
      <c r="D97" s="137"/>
      <c r="E97" s="131"/>
      <c r="F97" s="192"/>
      <c r="G97" s="139"/>
      <c r="H97" s="140"/>
    </row>
    <row r="98" spans="1:8" ht="15.75">
      <c r="A98" s="131"/>
      <c r="B98" s="149" t="s">
        <v>146</v>
      </c>
      <c r="C98" s="131"/>
      <c r="D98" s="137"/>
      <c r="E98" s="131"/>
      <c r="F98" s="192"/>
      <c r="G98" s="139"/>
      <c r="H98" s="140"/>
    </row>
    <row r="99" spans="1:8" ht="15.75">
      <c r="A99" s="131"/>
      <c r="B99" s="149" t="s">
        <v>198</v>
      </c>
      <c r="C99" s="131"/>
      <c r="D99" s="137"/>
      <c r="E99" s="131"/>
      <c r="F99" s="192"/>
      <c r="G99" s="139"/>
      <c r="H99" s="140"/>
    </row>
    <row r="100" spans="1:8" ht="15.75">
      <c r="A100" s="131" t="s">
        <v>1</v>
      </c>
      <c r="B100" s="149" t="s">
        <v>199</v>
      </c>
      <c r="C100" s="131"/>
      <c r="D100" s="137"/>
      <c r="E100" s="131"/>
      <c r="F100" s="192"/>
      <c r="G100" s="139"/>
      <c r="H100" s="140"/>
    </row>
    <row r="101" spans="1:8" ht="15.75">
      <c r="A101" s="131" t="s">
        <v>1</v>
      </c>
      <c r="B101" s="149"/>
      <c r="C101" s="131"/>
      <c r="D101" s="137"/>
      <c r="E101" s="131"/>
      <c r="F101" s="192"/>
      <c r="G101" s="139"/>
      <c r="H101" s="140"/>
    </row>
    <row r="102" spans="1:8" ht="15.75">
      <c r="A102" s="131"/>
      <c r="B102" s="149" t="s">
        <v>147</v>
      </c>
      <c r="C102" s="131"/>
      <c r="D102" s="137"/>
      <c r="E102" s="131"/>
      <c r="F102" s="192"/>
      <c r="G102" s="139"/>
      <c r="H102" s="140"/>
    </row>
    <row r="103" spans="1:8" ht="15.75">
      <c r="A103" s="131"/>
      <c r="B103" s="149" t="s">
        <v>148</v>
      </c>
      <c r="C103" s="148">
        <f>SUM(2481.64+229.62)</f>
        <v>2711.2599999999998</v>
      </c>
      <c r="D103" s="137"/>
      <c r="E103" s="131"/>
      <c r="F103" s="192"/>
      <c r="G103" s="139"/>
      <c r="H103" s="140"/>
    </row>
    <row r="104" spans="1:8" ht="15.75">
      <c r="A104" s="131"/>
      <c r="B104" s="149" t="s">
        <v>149</v>
      </c>
      <c r="C104" s="148">
        <v>333</v>
      </c>
      <c r="D104" s="137"/>
      <c r="E104" s="131"/>
      <c r="F104" s="192"/>
      <c r="G104" s="139"/>
      <c r="H104" s="140"/>
    </row>
    <row r="105" spans="1:8" ht="15.75">
      <c r="A105" s="131"/>
      <c r="B105" s="149" t="s">
        <v>150</v>
      </c>
      <c r="C105" s="148">
        <v>160</v>
      </c>
      <c r="D105" s="137"/>
      <c r="E105" s="131"/>
      <c r="F105" s="192"/>
      <c r="G105" s="139"/>
      <c r="H105" s="140"/>
    </row>
    <row r="106" spans="1:8" ht="15.75">
      <c r="A106" s="131"/>
      <c r="B106" s="149" t="s">
        <v>151</v>
      </c>
      <c r="C106" s="159">
        <v>490</v>
      </c>
      <c r="D106" s="137"/>
      <c r="E106" s="131"/>
      <c r="F106" s="192"/>
      <c r="G106" s="139"/>
      <c r="H106" s="140"/>
    </row>
    <row r="107" spans="1:8" ht="15.75">
      <c r="A107" s="131"/>
      <c r="B107" s="149" t="s">
        <v>152</v>
      </c>
      <c r="C107" s="148">
        <v>3675</v>
      </c>
      <c r="D107" s="157"/>
      <c r="E107" s="131"/>
      <c r="F107" s="192"/>
      <c r="G107" s="139"/>
      <c r="H107" s="140"/>
    </row>
    <row r="108" spans="1:8" ht="15.75">
      <c r="B108" s="149" t="s">
        <v>200</v>
      </c>
      <c r="C108" s="148">
        <v>50.42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F8437A-C766-4F49-9B67-2C3BD7F6AABE}">
  <dimension ref="A1:O48"/>
  <sheetViews>
    <sheetView workbookViewId="0">
      <selection activeCell="D7" sqref="D7"/>
    </sheetView>
  </sheetViews>
  <sheetFormatPr defaultRowHeight="15"/>
  <cols>
    <col min="1" max="1" width="34" style="52" customWidth="1"/>
    <col min="2" max="2" width="12.42578125" customWidth="1"/>
    <col min="3" max="3" width="9.42578125" style="52" customWidth="1"/>
    <col min="4" max="4" width="22.140625" style="52" customWidth="1"/>
    <col min="5" max="5" width="24.7109375" style="52" customWidth="1"/>
    <col min="6" max="6" width="17.42578125" style="52" bestFit="1" customWidth="1"/>
    <col min="7" max="7" width="1.7109375" style="52" customWidth="1"/>
    <col min="8" max="8" width="1.85546875" style="52" customWidth="1"/>
    <col min="9" max="9" width="2" style="52" customWidth="1"/>
    <col min="10" max="10" width="1.28515625" style="52" customWidth="1"/>
    <col min="11" max="11" width="13.7109375" style="74" bestFit="1" customWidth="1"/>
    <col min="12" max="12" width="13.5703125" style="52" customWidth="1"/>
    <col min="13" max="13" width="11.7109375" style="52" customWidth="1"/>
    <col min="14" max="16384" width="9.140625" style="52"/>
  </cols>
  <sheetData>
    <row r="1" spans="1:15" ht="18.75">
      <c r="A1" s="177" t="s">
        <v>48</v>
      </c>
      <c r="B1" s="178"/>
      <c r="C1" s="178"/>
      <c r="D1" s="178"/>
      <c r="E1" s="178"/>
      <c r="F1" s="178"/>
      <c r="G1" s="178"/>
      <c r="H1" s="178"/>
      <c r="I1" s="178"/>
      <c r="J1" s="178"/>
      <c r="K1" s="52"/>
    </row>
    <row r="2" spans="1:15" ht="18">
      <c r="A2" s="179" t="s">
        <v>0</v>
      </c>
      <c r="B2" s="179"/>
      <c r="C2" s="179"/>
      <c r="D2" s="179"/>
      <c r="E2" s="179"/>
      <c r="F2" s="179"/>
      <c r="G2" s="179"/>
      <c r="H2" s="179"/>
      <c r="I2" s="179"/>
      <c r="J2" s="179"/>
      <c r="K2" s="52"/>
    </row>
    <row r="3" spans="1:15" ht="18">
      <c r="A3" s="179" t="s">
        <v>49</v>
      </c>
      <c r="B3" s="179"/>
      <c r="C3" s="179"/>
      <c r="D3" s="179"/>
      <c r="E3" s="179"/>
      <c r="F3" s="179"/>
      <c r="G3" s="179"/>
      <c r="H3" s="179"/>
      <c r="I3" s="179"/>
      <c r="J3" s="179"/>
      <c r="K3" s="52"/>
    </row>
    <row r="4" spans="1:15" ht="18">
      <c r="A4" s="180" t="s">
        <v>190</v>
      </c>
      <c r="B4" s="180"/>
      <c r="C4" s="180"/>
      <c r="D4" s="180"/>
      <c r="E4" s="180"/>
      <c r="F4" s="180"/>
      <c r="G4" s="180"/>
      <c r="H4" s="180"/>
      <c r="I4" s="180"/>
      <c r="J4" s="180"/>
      <c r="K4" s="52"/>
    </row>
    <row r="5" spans="1:15" ht="18">
      <c r="A5" s="179" t="s">
        <v>188</v>
      </c>
      <c r="B5" s="179"/>
      <c r="C5" s="179"/>
      <c r="D5" s="179"/>
      <c r="E5" s="179"/>
      <c r="F5" s="179"/>
      <c r="G5" s="179"/>
      <c r="H5" s="179"/>
      <c r="I5" s="179"/>
      <c r="J5" s="179"/>
      <c r="K5" s="52"/>
    </row>
    <row r="6" spans="1:15" ht="18">
      <c r="A6" s="160"/>
      <c r="B6" s="160"/>
      <c r="C6" s="160"/>
      <c r="D6" s="160"/>
      <c r="E6" s="160"/>
      <c r="F6" s="160"/>
      <c r="G6" s="160"/>
      <c r="H6" s="160"/>
      <c r="I6" s="160"/>
      <c r="J6" s="160"/>
      <c r="K6" s="52"/>
    </row>
    <row r="7" spans="1:15" ht="18">
      <c r="A7" s="161"/>
      <c r="B7" s="161"/>
      <c r="C7" s="161"/>
      <c r="D7" s="161"/>
      <c r="E7" s="161"/>
      <c r="F7" s="161"/>
      <c r="G7" s="161"/>
      <c r="H7" s="161"/>
      <c r="I7" s="161"/>
      <c r="J7" s="161"/>
      <c r="K7" s="52"/>
    </row>
    <row r="8" spans="1:15">
      <c r="A8" s="53" t="s">
        <v>154</v>
      </c>
      <c r="B8" s="54"/>
      <c r="C8" s="54"/>
      <c r="D8" s="54"/>
      <c r="E8" s="54"/>
      <c r="F8" s="55"/>
      <c r="G8" s="55"/>
      <c r="H8" s="55"/>
      <c r="I8" s="56"/>
      <c r="J8" s="54"/>
      <c r="K8" s="52"/>
      <c r="L8" s="57" t="s">
        <v>1</v>
      </c>
    </row>
    <row r="9" spans="1:15">
      <c r="A9" s="53"/>
      <c r="B9" s="54"/>
      <c r="C9" s="54"/>
      <c r="D9" s="54"/>
      <c r="E9" s="54"/>
      <c r="F9" s="55"/>
      <c r="G9" s="55"/>
      <c r="H9" s="55"/>
      <c r="I9" s="56"/>
      <c r="J9" s="54"/>
      <c r="K9" s="52"/>
      <c r="L9" s="57"/>
    </row>
    <row r="10" spans="1:15" customFormat="1">
      <c r="A10" s="1" t="s">
        <v>153</v>
      </c>
      <c r="B10" s="101"/>
      <c r="C10" s="101"/>
      <c r="D10" s="58" t="s">
        <v>1</v>
      </c>
      <c r="E10" s="101" t="s">
        <v>1</v>
      </c>
      <c r="F10" s="59">
        <v>0</v>
      </c>
      <c r="G10" s="101"/>
      <c r="H10" s="100"/>
      <c r="I10" s="100"/>
      <c r="J10" s="102"/>
      <c r="K10" s="78" t="s">
        <v>1</v>
      </c>
    </row>
    <row r="11" spans="1:15" customFormat="1">
      <c r="A11" s="71" t="s">
        <v>7</v>
      </c>
      <c r="B11" s="1" t="s">
        <v>1</v>
      </c>
      <c r="C11" s="61"/>
      <c r="D11" s="61"/>
      <c r="E11" s="61"/>
      <c r="K11" t="s">
        <v>1</v>
      </c>
      <c r="L11" s="100" t="s">
        <v>1</v>
      </c>
    </row>
    <row r="12" spans="1:15">
      <c r="A12" s="60" t="s">
        <v>2</v>
      </c>
      <c r="B12" s="60" t="s">
        <v>3</v>
      </c>
      <c r="C12" s="62" t="s">
        <v>9</v>
      </c>
      <c r="D12" s="60" t="s">
        <v>4</v>
      </c>
      <c r="E12" s="60" t="s">
        <v>43</v>
      </c>
      <c r="F12" s="60" t="s">
        <v>5</v>
      </c>
      <c r="K12" s="86"/>
      <c r="L12"/>
      <c r="M12"/>
      <c r="N12"/>
      <c r="O12"/>
    </row>
    <row r="13" spans="1:15">
      <c r="A13" s="86" t="s">
        <v>1</v>
      </c>
      <c r="B13" s="60"/>
      <c r="C13" s="62"/>
      <c r="D13" s="60"/>
      <c r="E13" s="71" t="s">
        <v>1</v>
      </c>
      <c r="F13" s="60"/>
      <c r="K13"/>
      <c r="L13"/>
      <c r="M13"/>
      <c r="N13"/>
      <c r="O13"/>
    </row>
    <row r="14" spans="1:15" customFormat="1">
      <c r="A14" s="3">
        <v>43640</v>
      </c>
      <c r="B14" s="1" t="s">
        <v>11</v>
      </c>
      <c r="C14" s="69" t="s">
        <v>46</v>
      </c>
      <c r="D14" s="61" t="s">
        <v>186</v>
      </c>
      <c r="E14" s="110" t="s">
        <v>1</v>
      </c>
      <c r="F14" s="4">
        <v>50.42</v>
      </c>
    </row>
    <row r="15" spans="1:15" customFormat="1">
      <c r="A15" s="3"/>
      <c r="B15" s="1"/>
      <c r="C15" s="69"/>
      <c r="D15" s="61"/>
      <c r="E15" s="110"/>
      <c r="F15" s="4"/>
    </row>
    <row r="16" spans="1:15">
      <c r="A16" s="77" t="s">
        <v>35</v>
      </c>
      <c r="B16" s="70"/>
      <c r="C16" s="70" t="s">
        <v>1</v>
      </c>
      <c r="D16" s="1" t="s">
        <v>1</v>
      </c>
      <c r="E16" s="1"/>
      <c r="F16" s="73">
        <f>SUM(F14:F14)</f>
        <v>50.42</v>
      </c>
      <c r="I16" s="65"/>
      <c r="J16" s="64"/>
      <c r="K16" s="79"/>
      <c r="L16"/>
      <c r="M16"/>
      <c r="N16"/>
      <c r="O16"/>
    </row>
    <row r="17" spans="1:15">
      <c r="A17" s="63" t="s">
        <v>12</v>
      </c>
      <c r="B17" s="70"/>
      <c r="C17" s="58"/>
      <c r="D17" s="64"/>
      <c r="E17" s="64"/>
      <c r="F17" s="162">
        <f>SUM(F10+F16)</f>
        <v>50.42</v>
      </c>
      <c r="G17" s="67"/>
      <c r="I17" s="66"/>
      <c r="J17" s="64"/>
      <c r="K17" s="79" t="s">
        <v>1</v>
      </c>
      <c r="L17"/>
      <c r="M17"/>
      <c r="N17"/>
      <c r="O17"/>
    </row>
    <row r="18" spans="1:15">
      <c r="A18" s="63"/>
      <c r="B18" s="70"/>
      <c r="C18" s="58"/>
      <c r="D18" s="64"/>
      <c r="E18" s="64"/>
      <c r="F18" s="162"/>
      <c r="G18" s="67"/>
      <c r="I18" s="66"/>
      <c r="J18" s="64"/>
      <c r="K18" s="79"/>
      <c r="L18"/>
      <c r="M18"/>
      <c r="N18"/>
      <c r="O18"/>
    </row>
    <row r="19" spans="1:15" s="88" customFormat="1">
      <c r="A19" s="71" t="s">
        <v>6</v>
      </c>
      <c r="B19" s="70"/>
      <c r="C19" s="58"/>
      <c r="D19" s="1"/>
      <c r="E19" s="1"/>
      <c r="F19" s="73"/>
      <c r="G19" s="87"/>
      <c r="I19" s="3"/>
      <c r="J19" s="1" t="s">
        <v>1</v>
      </c>
      <c r="K19" s="79"/>
      <c r="L19"/>
      <c r="M19"/>
      <c r="N19"/>
      <c r="O19"/>
    </row>
    <row r="20" spans="1:15" s="88" customFormat="1">
      <c r="A20" s="60" t="s">
        <v>2</v>
      </c>
      <c r="B20" s="71" t="s">
        <v>51</v>
      </c>
      <c r="C20" s="60" t="s">
        <v>14</v>
      </c>
      <c r="D20" s="60" t="s">
        <v>16</v>
      </c>
      <c r="E20" s="60" t="s">
        <v>13</v>
      </c>
      <c r="F20" s="60" t="s">
        <v>5</v>
      </c>
      <c r="H20" s="3"/>
      <c r="I20" s="1"/>
      <c r="K20" s="79"/>
      <c r="L20"/>
      <c r="M20"/>
      <c r="N20"/>
      <c r="O20"/>
    </row>
    <row r="21" spans="1:15" s="88" customFormat="1">
      <c r="A21" s="3">
        <v>43636</v>
      </c>
      <c r="B21" s="70">
        <v>6720</v>
      </c>
      <c r="C21" s="6" t="s">
        <v>46</v>
      </c>
      <c r="D21" s="1" t="s">
        <v>53</v>
      </c>
      <c r="E21" s="61" t="s">
        <v>182</v>
      </c>
      <c r="F21" s="4">
        <v>88.3</v>
      </c>
      <c r="K21" s="80"/>
    </row>
    <row r="22" spans="1:15" s="88" customFormat="1">
      <c r="A22" s="3">
        <v>43637</v>
      </c>
      <c r="B22" s="70">
        <v>6722</v>
      </c>
      <c r="C22" s="6" t="s">
        <v>46</v>
      </c>
      <c r="D22" s="1" t="s">
        <v>53</v>
      </c>
      <c r="E22" s="61" t="s">
        <v>189</v>
      </c>
      <c r="F22" s="4">
        <v>425</v>
      </c>
      <c r="K22" s="80"/>
    </row>
    <row r="23" spans="1:15" s="88" customFormat="1">
      <c r="A23" s="3">
        <v>43640</v>
      </c>
      <c r="B23" s="70" t="s">
        <v>177</v>
      </c>
      <c r="C23" s="6" t="s">
        <v>46</v>
      </c>
      <c r="D23" s="1" t="s">
        <v>178</v>
      </c>
      <c r="E23" s="61" t="s">
        <v>185</v>
      </c>
      <c r="F23" s="4">
        <v>50.42</v>
      </c>
      <c r="K23" s="80"/>
    </row>
    <row r="24" spans="1:15" s="88" customFormat="1">
      <c r="A24" s="3">
        <v>43654</v>
      </c>
      <c r="B24" s="78">
        <v>6724</v>
      </c>
      <c r="C24" s="6" t="s">
        <v>40</v>
      </c>
      <c r="D24" s="1" t="s">
        <v>187</v>
      </c>
      <c r="E24" s="61" t="s">
        <v>182</v>
      </c>
      <c r="F24" s="4">
        <v>72.73</v>
      </c>
      <c r="K24" s="80"/>
    </row>
    <row r="25" spans="1:15" s="88" customFormat="1">
      <c r="A25" s="3"/>
      <c r="B25" s="78"/>
      <c r="C25" s="6"/>
      <c r="D25" s="1"/>
      <c r="E25" s="61"/>
      <c r="F25" s="4"/>
      <c r="K25" s="80"/>
    </row>
    <row r="26" spans="1:15" s="88" customFormat="1">
      <c r="A26" s="71" t="s">
        <v>183</v>
      </c>
      <c r="B26" s="1"/>
      <c r="C26" s="1" t="s">
        <v>40</v>
      </c>
      <c r="D26" s="1" t="s">
        <v>1</v>
      </c>
      <c r="E26" s="1" t="s">
        <v>1</v>
      </c>
      <c r="F26" s="2">
        <f>SUM(F21:F24 )</f>
        <v>636.44999999999993</v>
      </c>
      <c r="K26" s="80"/>
    </row>
    <row r="27" spans="1:15" s="88" customFormat="1">
      <c r="A27" s="1" t="s">
        <v>15</v>
      </c>
      <c r="B27" s="1"/>
      <c r="C27" s="1"/>
      <c r="D27" s="1" t="s">
        <v>1</v>
      </c>
      <c r="E27" s="1" t="s">
        <v>1</v>
      </c>
      <c r="F27" s="7"/>
      <c r="H27" s="3"/>
      <c r="I27" s="1"/>
      <c r="K27" s="78"/>
      <c r="L27" t="s">
        <v>1</v>
      </c>
      <c r="M27"/>
      <c r="N27"/>
      <c r="O27"/>
    </row>
    <row r="28" spans="1:15" s="88" customFormat="1" ht="15.75" thickBot="1">
      <c r="A28" s="71" t="s">
        <v>184</v>
      </c>
      <c r="B28" s="1"/>
      <c r="C28" s="1"/>
      <c r="D28" s="1" t="s">
        <v>40</v>
      </c>
      <c r="E28" s="1" t="s">
        <v>1</v>
      </c>
      <c r="F28" s="163">
        <f>SUM(F17-F26)</f>
        <v>-586.03</v>
      </c>
      <c r="H28" s="3"/>
      <c r="I28" s="1"/>
      <c r="K28" s="164" t="s">
        <v>1</v>
      </c>
      <c r="L28" t="s">
        <v>1</v>
      </c>
      <c r="M28"/>
      <c r="N28"/>
      <c r="O28"/>
    </row>
    <row r="29" spans="1:15" s="88" customFormat="1" ht="15.75" thickTop="1">
      <c r="A29" s="71"/>
      <c r="B29" s="1"/>
      <c r="C29" s="1"/>
      <c r="D29" s="1"/>
      <c r="E29" s="1"/>
      <c r="F29" s="122"/>
      <c r="H29" s="3"/>
      <c r="I29" s="1"/>
      <c r="K29" s="78" t="s">
        <v>1</v>
      </c>
      <c r="L29" t="s">
        <v>1</v>
      </c>
      <c r="M29"/>
      <c r="N29"/>
      <c r="O29"/>
    </row>
    <row r="30" spans="1:15" s="168" customFormat="1" ht="17.25">
      <c r="A30" s="167"/>
      <c r="B30" s="111"/>
      <c r="C30" s="111"/>
      <c r="F30" s="124"/>
      <c r="H30" s="169"/>
      <c r="I30" s="111"/>
      <c r="K30" s="78"/>
      <c r="L30" s="170"/>
      <c r="M30" s="170"/>
      <c r="N30" s="170"/>
      <c r="O30" s="170"/>
    </row>
    <row r="31" spans="1:15" s="168" customFormat="1" ht="17.25">
      <c r="A31" s="167"/>
      <c r="B31" s="111"/>
      <c r="C31" s="111"/>
      <c r="D31" s="111"/>
      <c r="E31" s="111"/>
      <c r="F31" s="124"/>
      <c r="K31" s="171"/>
    </row>
    <row r="32" spans="1:15" s="168" customFormat="1">
      <c r="A32" s="112"/>
      <c r="B32" s="112"/>
      <c r="C32" s="112"/>
      <c r="D32" s="112"/>
      <c r="E32" s="112"/>
      <c r="F32" s="112"/>
      <c r="K32" s="171"/>
    </row>
    <row r="33" spans="1:15" s="168" customFormat="1">
      <c r="A33" s="112"/>
      <c r="B33" s="112"/>
      <c r="C33" s="112"/>
      <c r="D33" s="112"/>
      <c r="E33" s="112"/>
      <c r="F33" s="112"/>
      <c r="I33" s="113"/>
      <c r="J33" s="115"/>
      <c r="K33" s="172"/>
    </row>
    <row r="34" spans="1:15" s="173" customFormat="1">
      <c r="A34" s="169"/>
      <c r="B34" s="78"/>
      <c r="C34" s="113"/>
      <c r="D34" s="111"/>
      <c r="E34" s="114"/>
      <c r="F34" s="115"/>
      <c r="J34" s="170"/>
      <c r="K34" s="174"/>
    </row>
    <row r="35" spans="1:15" s="168" customFormat="1">
      <c r="A35" s="169"/>
      <c r="B35" s="78"/>
      <c r="C35" s="113"/>
      <c r="D35" s="111"/>
      <c r="E35" s="114"/>
      <c r="F35" s="115"/>
      <c r="K35" s="171"/>
    </row>
    <row r="36" spans="1:15" s="173" customFormat="1">
      <c r="A36" s="169"/>
      <c r="B36" s="78"/>
      <c r="C36" s="113"/>
      <c r="D36" s="111"/>
      <c r="E36" s="114"/>
      <c r="F36" s="115"/>
      <c r="K36" s="174"/>
    </row>
    <row r="37" spans="1:15" s="168" customFormat="1">
      <c r="A37" s="169"/>
      <c r="B37" s="78"/>
      <c r="C37" s="113"/>
      <c r="D37" s="111"/>
      <c r="E37" s="114"/>
      <c r="F37" s="115"/>
      <c r="H37" s="169"/>
      <c r="I37" s="111"/>
      <c r="K37" s="78"/>
      <c r="L37" s="170"/>
      <c r="M37" s="170"/>
      <c r="N37" s="170"/>
      <c r="O37" s="170"/>
    </row>
    <row r="38" spans="1:15" s="168" customFormat="1">
      <c r="A38" s="169"/>
      <c r="B38" s="78"/>
      <c r="C38" s="113"/>
      <c r="D38" s="111"/>
      <c r="E38" s="114"/>
      <c r="F38" s="115"/>
      <c r="K38" s="171"/>
    </row>
    <row r="39" spans="1:15" s="168" customFormat="1">
      <c r="A39" s="169"/>
      <c r="B39" s="118"/>
      <c r="C39" s="113"/>
      <c r="D39" s="111"/>
      <c r="E39" s="114"/>
      <c r="F39" s="115"/>
      <c r="K39" s="175"/>
    </row>
    <row r="40" spans="1:15" s="168" customFormat="1">
      <c r="A40" s="169"/>
      <c r="B40" s="118"/>
      <c r="C40" s="118"/>
      <c r="D40" s="111"/>
      <c r="E40" s="114"/>
      <c r="F40" s="176"/>
      <c r="K40" s="175"/>
    </row>
    <row r="41" spans="1:15" s="173" customFormat="1">
      <c r="A41" s="111"/>
      <c r="B41" s="111"/>
      <c r="C41" s="111"/>
      <c r="D41" s="111"/>
      <c r="E41" s="111"/>
      <c r="F41" s="123"/>
      <c r="K41" s="174"/>
    </row>
    <row r="42" spans="1:15" s="173" customFormat="1">
      <c r="A42" s="111"/>
      <c r="B42" s="111"/>
      <c r="C42" s="111"/>
      <c r="D42" s="111"/>
      <c r="E42" s="111"/>
      <c r="F42" s="123"/>
      <c r="K42" s="174"/>
    </row>
    <row r="43" spans="1:15" s="173" customFormat="1">
      <c r="A43" s="167"/>
      <c r="B43" s="111"/>
      <c r="C43" s="111"/>
      <c r="D43" s="111"/>
      <c r="E43" s="111"/>
      <c r="F43" s="123"/>
      <c r="K43" s="174"/>
    </row>
    <row r="44" spans="1:15">
      <c r="A44" s="71"/>
      <c r="B44" s="1"/>
      <c r="C44" s="1"/>
      <c r="D44" s="1"/>
      <c r="E44" s="1"/>
      <c r="F44" s="123"/>
    </row>
    <row r="45" spans="1:15">
      <c r="A45" s="71"/>
      <c r="B45" s="1"/>
      <c r="C45" s="1"/>
      <c r="D45" s="1" t="s">
        <v>1</v>
      </c>
      <c r="E45" s="1"/>
      <c r="F45" s="123"/>
    </row>
    <row r="46" spans="1:15" ht="15.75">
      <c r="A46" s="68" t="s">
        <v>47</v>
      </c>
      <c r="B46" s="1"/>
      <c r="C46" s="1"/>
      <c r="D46" s="1"/>
      <c r="E46" s="1"/>
      <c r="F46" s="2"/>
    </row>
    <row r="47" spans="1:15" ht="15.75">
      <c r="A47" s="68" t="s">
        <v>10</v>
      </c>
      <c r="B47" s="76"/>
      <c r="C47" s="76"/>
      <c r="D47" s="76"/>
      <c r="E47" s="76"/>
      <c r="F47" s="90"/>
    </row>
    <row r="48" spans="1:15">
      <c r="A48" s="89" t="s">
        <v>41</v>
      </c>
    </row>
  </sheetData>
  <mergeCells count="5">
    <mergeCell ref="A1:J1"/>
    <mergeCell ref="A2:J2"/>
    <mergeCell ref="A3:J3"/>
    <mergeCell ref="A4:J4"/>
    <mergeCell ref="A5:J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Jun</vt:lpstr>
      <vt:lpstr>Jun Recon</vt:lpstr>
      <vt:lpstr>A Analysis</vt:lpstr>
      <vt:lpstr>Budget to Actual </vt:lpstr>
      <vt:lpstr>Archives Day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Irene Logan</dc:creator>
  <cp:lastModifiedBy>Irene Logan</cp:lastModifiedBy>
  <cp:lastPrinted>2019-09-06T15:18:08Z</cp:lastPrinted>
  <dcterms:created xsi:type="dcterms:W3CDTF">2017-01-30T19:06:38Z</dcterms:created>
  <dcterms:modified xsi:type="dcterms:W3CDTF">2019-09-06T18:55:25Z</dcterms:modified>
</cp:coreProperties>
</file>